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555" yWindow="-15" windowWidth="9600" windowHeight="11640" tabRatio="769"/>
  </bookViews>
  <sheets>
    <sheet name="Thomas madprogram" sheetId="1" r:id="rId1"/>
    <sheet name="Om energiomsætning i kroppen" sheetId="2" r:id="rId2"/>
    <sheet name="Stofskiftet" sheetId="3" r:id="rId3"/>
    <sheet name="Fedtforbrænding m.m." sheetId="4" r:id="rId4"/>
    <sheet name="Glykæmisk Index" sheetId="5" r:id="rId5"/>
  </sheets>
  <calcPr calcId="125725"/>
  <fileRecoveryPr autoRecover="0"/>
  <webPublishObjects count="1">
    <webPublishObject id="24058" divId="Madprogram for SCD_MandelMuffins_6A_MIX_Ratio_0,2_24058" destinationFile="C:\Documents and Settings\A\Desktop\Thomas' nye mad\SCD\KreacomWEB\Madprogram for SCD_MandelMuffins_6A_MIX_Ratio_0,2.mht"/>
  </webPublishObjects>
</workbook>
</file>

<file path=xl/calcChain.xml><?xml version="1.0" encoding="utf-8"?>
<calcChain xmlns="http://schemas.openxmlformats.org/spreadsheetml/2006/main">
  <c r="B48" i="1"/>
  <c r="M52" s="1"/>
  <c r="M55" s="1"/>
  <c r="E6"/>
  <c r="C6"/>
  <c r="E5"/>
  <c r="C5"/>
  <c r="C4"/>
  <c r="J4"/>
  <c r="I4" s="1"/>
  <c r="C33"/>
  <c r="J33"/>
  <c r="C32"/>
  <c r="J32"/>
  <c r="C30"/>
  <c r="J30"/>
  <c r="C38"/>
  <c r="J38"/>
  <c r="C42"/>
  <c r="J42"/>
  <c r="C46"/>
  <c r="J46"/>
  <c r="K4"/>
  <c r="K33"/>
  <c r="K32"/>
  <c r="K30"/>
  <c r="K38"/>
  <c r="K42"/>
  <c r="K46"/>
  <c r="L4"/>
  <c r="L33"/>
  <c r="L32"/>
  <c r="L30"/>
  <c r="L38"/>
  <c r="L42"/>
  <c r="L46"/>
  <c r="C31"/>
  <c r="C34"/>
  <c r="C41"/>
  <c r="C44"/>
  <c r="C47"/>
  <c r="C43"/>
  <c r="C39"/>
  <c r="C37"/>
  <c r="C26"/>
  <c r="C24"/>
  <c r="C25"/>
  <c r="E42"/>
  <c r="K43"/>
  <c r="K34"/>
  <c r="K37"/>
  <c r="K39"/>
  <c r="K41"/>
  <c r="K44"/>
  <c r="K47"/>
  <c r="K25"/>
  <c r="K26"/>
  <c r="K24"/>
  <c r="K31"/>
  <c r="K7"/>
  <c r="J43"/>
  <c r="J34"/>
  <c r="J37"/>
  <c r="J39"/>
  <c r="J41"/>
  <c r="J44"/>
  <c r="J47"/>
  <c r="J25"/>
  <c r="J26"/>
  <c r="J24"/>
  <c r="J31"/>
  <c r="J7"/>
  <c r="L43"/>
  <c r="L34"/>
  <c r="L37"/>
  <c r="L39"/>
  <c r="L41"/>
  <c r="L44"/>
  <c r="L47"/>
  <c r="L25"/>
  <c r="L26"/>
  <c r="L24"/>
  <c r="L31"/>
  <c r="L7"/>
  <c r="C8"/>
  <c r="C13"/>
  <c r="C14"/>
  <c r="C15"/>
  <c r="C16"/>
  <c r="C17"/>
  <c r="C18"/>
  <c r="C19"/>
  <c r="C20"/>
  <c r="C21"/>
  <c r="C22"/>
  <c r="C23"/>
  <c r="C27"/>
  <c r="C28"/>
  <c r="C29"/>
  <c r="C35"/>
  <c r="C36"/>
  <c r="C40"/>
  <c r="C45"/>
  <c r="K8"/>
  <c r="K13"/>
  <c r="K14"/>
  <c r="K15"/>
  <c r="K16"/>
  <c r="K17"/>
  <c r="K18"/>
  <c r="K19"/>
  <c r="K20"/>
  <c r="K21"/>
  <c r="K22"/>
  <c r="K23"/>
  <c r="K27"/>
  <c r="K28"/>
  <c r="K29"/>
  <c r="K35"/>
  <c r="K36"/>
  <c r="K40"/>
  <c r="K45"/>
  <c r="J8"/>
  <c r="J13"/>
  <c r="J14"/>
  <c r="J15"/>
  <c r="J16"/>
  <c r="J17"/>
  <c r="J18"/>
  <c r="J19"/>
  <c r="J20"/>
  <c r="J21"/>
  <c r="J22"/>
  <c r="J23"/>
  <c r="J27"/>
  <c r="J28"/>
  <c r="J29"/>
  <c r="J35"/>
  <c r="J36"/>
  <c r="J40"/>
  <c r="J45"/>
  <c r="L8"/>
  <c r="L13"/>
  <c r="L14"/>
  <c r="L15"/>
  <c r="L16"/>
  <c r="L17"/>
  <c r="L18"/>
  <c r="L19"/>
  <c r="L20"/>
  <c r="L21"/>
  <c r="L22"/>
  <c r="L23"/>
  <c r="L27"/>
  <c r="L28"/>
  <c r="L29"/>
  <c r="L35"/>
  <c r="L36"/>
  <c r="L40"/>
  <c r="L45"/>
  <c r="Q15"/>
  <c r="E43"/>
  <c r="E25"/>
  <c r="E41"/>
  <c r="E31"/>
  <c r="E4"/>
  <c r="I34"/>
  <c r="I23"/>
  <c r="I24"/>
  <c r="I37"/>
  <c r="I39"/>
  <c r="I25"/>
  <c r="I13"/>
  <c r="I14"/>
  <c r="I15"/>
  <c r="I16"/>
  <c r="I17"/>
  <c r="I18"/>
  <c r="I19"/>
  <c r="I20"/>
  <c r="I21"/>
  <c r="I22"/>
  <c r="I26"/>
  <c r="I27"/>
  <c r="I28"/>
  <c r="I29"/>
  <c r="I30"/>
  <c r="I31"/>
  <c r="I32"/>
  <c r="I33"/>
  <c r="I35"/>
  <c r="I36"/>
  <c r="I38"/>
  <c r="I40"/>
  <c r="I41"/>
  <c r="I42"/>
  <c r="I43"/>
  <c r="I44"/>
  <c r="I45"/>
  <c r="E7"/>
  <c r="E8"/>
  <c r="E14"/>
  <c r="E15"/>
  <c r="E16"/>
  <c r="E17"/>
  <c r="E18"/>
  <c r="E19"/>
  <c r="E20"/>
  <c r="E21"/>
  <c r="E22"/>
  <c r="E23"/>
  <c r="E24"/>
  <c r="E26"/>
  <c r="E27"/>
  <c r="E28"/>
  <c r="E29"/>
  <c r="E30"/>
  <c r="E32"/>
  <c r="E33"/>
  <c r="E34"/>
  <c r="E35"/>
  <c r="E36"/>
  <c r="E37"/>
  <c r="E38"/>
  <c r="E39"/>
  <c r="E40"/>
  <c r="E44"/>
  <c r="E45"/>
  <c r="E46"/>
  <c r="E47"/>
  <c r="E13"/>
  <c r="M9"/>
  <c r="I7"/>
  <c r="I8"/>
  <c r="I46"/>
  <c r="I48"/>
  <c r="L5" l="1"/>
  <c r="K5"/>
  <c r="J5"/>
  <c r="I5" s="1"/>
  <c r="L6"/>
  <c r="K6"/>
  <c r="J6"/>
  <c r="L48"/>
  <c r="J48"/>
  <c r="K48"/>
  <c r="I9" l="1"/>
  <c r="J9"/>
  <c r="Q20" s="1"/>
  <c r="K9"/>
  <c r="Q21" s="1"/>
  <c r="L9"/>
  <c r="Q22" s="1"/>
  <c r="Q14" s="1"/>
  <c r="Q13"/>
  <c r="N18"/>
  <c r="T4" s="1"/>
  <c r="Q12"/>
  <c r="Q25"/>
  <c r="Q17" l="1"/>
  <c r="O12" s="1"/>
  <c r="O13" l="1"/>
  <c r="N3"/>
  <c r="O14"/>
  <c r="O17" l="1"/>
  <c r="N4"/>
  <c r="R3" s="1"/>
</calcChain>
</file>

<file path=xl/sharedStrings.xml><?xml version="1.0" encoding="utf-8"?>
<sst xmlns="http://schemas.openxmlformats.org/spreadsheetml/2006/main" count="442" uniqueCount="414">
  <si>
    <t>Madprogram for Thomas</t>
  </si>
  <si>
    <t>gram</t>
  </si>
  <si>
    <t>Protein %</t>
  </si>
  <si>
    <t>Fedt %</t>
  </si>
  <si>
    <t>Kulhydrat %</t>
  </si>
  <si>
    <t>∑ Protein:</t>
  </si>
  <si>
    <t>∑ Fedt:</t>
  </si>
  <si>
    <t>∑ Kulhydrat:</t>
  </si>
  <si>
    <t>P</t>
  </si>
  <si>
    <t>F</t>
  </si>
  <si>
    <t>K</t>
  </si>
  <si>
    <t>Counter</t>
  </si>
  <si>
    <t>Sum:</t>
  </si>
  <si>
    <t>Kcal</t>
  </si>
  <si>
    <t>∑ Alkohol:</t>
  </si>
  <si>
    <t>Mere generelt kan det udtrykkes, at en persons energibehov er den</t>
  </si>
  <si>
    <t>mængde energi, der skal indtages fra mad og drikke, og som vil balancere</t>
  </si>
  <si>
    <t>energiforbruget under forudsætning af, at personen har en legemsstørrelse</t>
  </si>
  <si>
    <t>og kropssammensætning samt det niveau af fysisk aktivitet,</t>
  </si>
  <si>
    <t>der er forbundet med god/optimal sundhed. Denne definition indikerer,</t>
  </si>
  <si>
    <t>at det ønskværdige energiindtag for en given person skal understøtte</t>
  </si>
  <si>
    <t>en sund legemsvægt samt et adækvat niveau af fysisk aktivitet.</t>
  </si>
  <si>
    <t>Det daglige energiforbrug kan opdeles i:</t>
  </si>
  <si>
    <t>Basalt energiforbrug (hvilestofskiftet eller ”basal energy expenditure”,</t>
  </si>
  <si>
    <t>BEE)</t>
  </si>
  <si>
    <t>Kostinduceret energiforbrug/termogenese (DIT)</t>
  </si>
  <si>
    <t>Energiforbruget der anvendes til fysisk aktivitet (”physical activity</t>
  </si>
  <si>
    <t>energy expenditure”, PAEE).</t>
  </si>
  <si>
    <t>BEE er stærkt positivt relateret til kropsmassen, specielt til den fedtfrie</t>
  </si>
  <si>
    <t>masse, der væsentligst udgøres af muskelmassen. BEE er højere</t>
  </si>
  <si>
    <t>hos mænd end hos kvinder, hvilket skyldes den større FFM hos</t>
  </si>
  <si>
    <t>mænd. BEE påvirkes herudover af forskellige hormoner som thyreodea-</t>
  </si>
  <si>
    <t>hormoner og væksthormon, af aktiviteten af det sympatiske nervesystem,</t>
  </si>
  <si>
    <t>af stress og af forskellige medikamenter.</t>
  </si>
  <si>
    <t>DIT er den øgning i energiforbruget ud over BEE, der opstår efter</t>
  </si>
  <si>
    <t>indtagelse af føde. Energiforbruget er øget i timerne efter et måltid,</t>
  </si>
  <si>
    <t>men 90% af DIT observeres inden for 4 timer efter måltidet. DIT</t>
  </si>
  <si>
    <t>er beregnet til at udgøre omkring 10% af det daglige energiforbrug</t>
  </si>
  <si>
    <t>på en almindelig varieret dansk kost under forudsætning af energibalance.</t>
  </si>
  <si>
    <t>DIT er noget forskellig for de forskellige makronæringsstoffer</t>
  </si>
  <si>
    <t>– således udgør DIT kun 5% af energien af kostens fedt, men 20%</t>
  </si>
  <si>
    <t>af energi fra kostens proteiner. DIT for kulhydrater er omkring 10%</t>
  </si>
  <si>
    <t>under normale omstændigheder men kan være højere, hvis kulhydrater</t>
  </si>
  <si>
    <t>bliver omdannet til fedt i kroppen.</t>
  </si>
  <si>
    <t>Den mest variable del af det daglige energiforbrug er den mængde</t>
  </si>
  <si>
    <t>energi, der bruges til fysisk aktivitet. Det daglige niveau af fysisk</t>
  </si>
  <si>
    <t>aktivitet kaldes PAL (physical activity level) og defineres som det</t>
  </si>
  <si>
    <t>totale energiforbrug delt med BEE. Fysisk aktivitet kan opdeles i</t>
  </si>
  <si>
    <t>forskellige grader. Inaktivitet betyder en tilstand, hvor det totale</t>
  </si>
  <si>
    <t>energiforbrug (EE) er tæt på BEE, og skyldes, at man sidder eller</t>
  </si>
  <si>
    <t>En faglig vurdering af den ”omvendte” kostpyramide</t>
  </si>
  <si>
    <t>ligger ned det meste af dagen. PAL er således den aktivitetsfaktor, der</t>
  </si>
  <si>
    <t>skal ganges med BEE for at få et indtryk af det daglige energibehov</t>
  </si>
  <si>
    <t>for en given person.</t>
  </si>
  <si>
    <t>Fysisk aktivitet</t>
  </si>
  <si>
    <t>Fysisk aktivitet har helbredsfremmende effekter på mindst to måder.</t>
  </si>
  <si>
    <t>For det første har fysisk aktivitet i sig selv styrkende effekt på næsten</t>
  </si>
  <si>
    <t>alle væv i kroppen og større eller mindre forebyggende effekt på</t>
  </si>
  <si>
    <t>mange sygdomstilstande, hvilket nærmere gennemgås i kapitel 7.</t>
  </si>
  <si>
    <t>For det andet er fysisk aktivitet en særdeles vigtig faktor i energibalancen</t>
  </si>
  <si>
    <t>ved at være den primære måde, hvorpå en person kan variere</t>
  </si>
  <si>
    <t>sit energiforbrug, hvorfor fysisk aktivitet også spiller en vigtig rolle</t>
  </si>
  <si>
    <t>i forebyggelse af overvægt og fedme. Det er derfor klart, at fysisk</t>
  </si>
  <si>
    <t>aktivitet på forskellige måder interagerer med den helbredsmæssige</t>
  </si>
  <si>
    <t>betydning af kosten.</t>
  </si>
  <si>
    <t>Ved høj fysisk aktivitet skal der indtages mere energi for at holde</t>
  </si>
  <si>
    <t>vægten konstant. Dermed får man lettere dækket sit behov for mikronæringsstoffer</t>
  </si>
  <si>
    <t>og andre essentielle bestanddele i kosten ved et højere</t>
  </si>
  <si>
    <t>niveau af fysisk aktivitet. Størstedelen af den indtagne energi bruges</t>
  </si>
  <si>
    <t>umiddelbart til forbrænding, og da det især er problemer i forbindelse</t>
  </si>
  <si>
    <t>med oplagringen af overskydende energi, der volder helbredsmæssige</t>
  </si>
  <si>
    <t>problemer, kan anbefalingerne til kosten være mere fleksible/afslappede</t>
  </si>
  <si>
    <t>for de personer, der har en høj fysisk aktivitet.</t>
  </si>
  <si>
    <t>Husk energibalancen!</t>
  </si>
  <si>
    <t>For at forebygge overvægt/fedme og de dermed forbundne helbredskomplikationer</t>
  </si>
  <si>
    <t>(9) er det vigtigt for alle fra barnsben til alderdom at</t>
  </si>
  <si>
    <t>have fokus på legemsvægten og dermed energibalancen. Fedme blandt</t>
  </si>
  <si>
    <t>voksne (BMI &gt; 30 kg/m²) udvikles sædvanligvis relativt langsomt. En</t>
  </si>
  <si>
    <t>vægtstigning på 20-25 kg vil hos de fleste danskere med en almindelig</t>
  </si>
  <si>
    <t>højde medføre en BMI-stigning fra normalområdet (BMI &lt; 25) til</t>
  </si>
  <si>
    <t>fedmeområdet (BMI &gt; 30). Hvis denne vægtstigning, som det er meget</t>
  </si>
  <si>
    <t>almindeligt, foregår over 10 til 20 år, svarer dette til en lille daglig</t>
  </si>
  <si>
    <t>positiv energibalance på bare 3-6 g fedt eller et daglig energioverskud</t>
  </si>
  <si>
    <t>på 110-220 kJ. Det vil sige, at forebyggelse af overvægt og fedme involverer,</t>
  </si>
  <si>
    <t>at de disponerede personer enten bør indtage mindre energi,</t>
  </si>
  <si>
    <t>svarende til 110-220 kJ mindre per dag, hvilket svarer til ca. 1/3</t>
  </si>
  <si>
    <t>almindelig øl eller 1/3 almindelig sodavand, eller forbrænde en tilsva25</t>
  </si>
  <si>
    <t>rende mængde ekstra energi ved fysisk aktivitet – (en gåtur på 10-18</t>
  </si>
  <si>
    <t>min dagligt (3-3,5 km/t)) eller på forskellig måde kombinere disse to</t>
  </si>
  <si>
    <t>aktiviteter.</t>
  </si>
  <si>
    <t>Kostmæssigt synes et relativt højt indtag af grønt, frugt og fuldkornsprodukter</t>
  </si>
  <si>
    <t>at have en forebyggende effekt over for overvægtsudviklingen</t>
  </si>
  <si>
    <t>(1). Desuden er det klart, at mængden af det, man spiser og</t>
  </si>
  <si>
    <t>drikker (for eksempel ”super size” problematikken), spiller en rolle,</t>
  </si>
  <si>
    <t>så uafhængigt af makronæringsstofsammensætningen og sammensætningen</t>
  </si>
  <si>
    <t>af de individuelle fødevarer må et vist mådehold i forhold til</t>
  </si>
  <si>
    <t>mængderne af det, der indtages, tilrådes.</t>
  </si>
  <si>
    <t>Vedrørende fysisk aktivitet er forebyggelse af inaktivitet, for eksempel</t>
  </si>
  <si>
    <t>at reducere tiden foran tv, en vigtig faktor i forebyggelsen. I øvrigt henvises</t>
  </si>
  <si>
    <t>til kapitel 7.</t>
  </si>
  <si>
    <t>I Ernæringsrådets rapport om den danske fedmeepidemi gennemgås</t>
  </si>
  <si>
    <t>den videnskabelige baggrund for forebyggelse af overvægt og fedme</t>
  </si>
  <si>
    <t>mere detaljeret (9). Det konkluderes i denne rapport, at der fortsat er</t>
  </si>
  <si>
    <t>mange uklarheder vedrørende effekten af de forskellige forebyggelsesstrategier,</t>
  </si>
  <si>
    <t>men visse skolebaserede strategier har vist lovende resultater</t>
  </si>
  <si>
    <t>blandt børn og unge. Siden denne rapport udkom i 2003, er der publiceret</t>
  </si>
  <si>
    <t>arbejder, der underbygger denne opfattelse. Det er blandt andet</t>
  </si>
  <si>
    <t>vist, at ved en forholdsvis enkel fokuseret indsats, rettet mod sodavandsforbruget</t>
  </si>
  <si>
    <t>blandt børn i 7-11 års alderen, kunne udviklingen af</t>
  </si>
  <si>
    <t>overvægt og fedme reduceres efter et års skolebaseret intervention (14).</t>
  </si>
  <si>
    <t>Der er således mange måder – kost eller fysisk aktivitet alene eller</t>
  </si>
  <si>
    <t>øget fysisk aktivitet i kombination med en lettere energirestriktion –</t>
  </si>
  <si>
    <t>hvorpå uhensigtsmæssig vægtstigning kan forebygges. Men forudsætningen</t>
  </si>
  <si>
    <t>for disse adfærdsændringer vedrørende kost og fysisk aktivitet</t>
  </si>
  <si>
    <t>er, at alle gennem livet har fokus på legemsvægten/energibalancen og</t>
  </si>
  <si>
    <t>er i stand til at foretage passende justeringer i livsstilen allerede ved</t>
  </si>
  <si>
    <t>lettere udsving i legemsvægten – for eksempel inden legemsvægten</t>
  </si>
  <si>
    <t>har ændret sig med mere end 5%. Dette kræver, at legemsvægten monitoreres</t>
  </si>
  <si>
    <t>(måles) relativt jævnligt.</t>
  </si>
  <si>
    <t>Stofskiftet  </t>
  </si>
  <si>
    <t>For de fleste der ønsker at tabe sig eller tage på er stofskiftet et interessant begreb og ugebladene er fyldt med god råd om små kunstgreb man kan gøre - specielt for at øge sit stofskifte. I denne artikel forklares hvilke ting der reelt har betydning for regulering af stofskiftet.</t>
  </si>
  <si>
    <t>Af Allan Stubbe.</t>
  </si>
  <si>
    <r>
      <t xml:space="preserve">Engelsk: </t>
    </r>
    <r>
      <rPr>
        <i/>
        <sz val="8"/>
        <color indexed="63"/>
        <rFont val="Verdana"/>
        <family val="2"/>
      </rPr>
      <t>Metabolism</t>
    </r>
  </si>
  <si>
    <t>Stofskiftet består af 3 hovedkomponenter: basal metabolic rate (BMR), fødeinduceret termogenese (FIT) og fysisk aktivitet (PAL).</t>
  </si>
  <si>
    <t>BMR - kroppens hvilestofskifte</t>
  </si>
  <si>
    <t>- er normalt den største komponent og er en nogenlunde konstant størrelse. Normalt udgør BMR omkring 50-70% af den totale forbrænding. BMR er, hvad kroppen bruger af energi i fysisk og psykisk hvile. Det måles efter 12-18 timers faste, med personen i hvile og liggende i et tempereret lokale. Rent praktisk foregår dette om morgenen efter mindst 12 timer uden mad og stimulanser og inden nogen nævneværdig fysisk og psykisk aktivitet. Hård aktivitet dagen inden kan også påvirke BMR, og bør derfor undgås. Dette betegnes EPOC og omtales under ”fysisk aktivitet”. Under målingen må personen ikke sove, da energiforbruget under søvn er 5-10% mindre end BMR.</t>
  </si>
  <si>
    <t xml:space="preserve">Faktorer som har betydning for BMR er: </t>
  </si>
  <si>
    <r>
      <t>Vægt:</t>
    </r>
    <r>
      <rPr>
        <sz val="8"/>
        <color indexed="63"/>
        <rFont val="Verdana"/>
        <family val="2"/>
      </rPr>
      <t xml:space="preserve"> Ved en større kropsvægt vil der være en større energiomsætning.</t>
    </r>
  </si>
  <si>
    <r>
      <t>Kropssammensætning:</t>
    </r>
    <r>
      <rPr>
        <sz val="8"/>
        <color indexed="63"/>
        <rFont val="Verdana"/>
        <family val="2"/>
      </rPr>
      <t xml:space="preserve"> Omkring 85% af den individuelle variation i BMR skyldes den fedtfrie masse (FFM). FFM er kropsvægt – fedtmase (FM). FFM har højere energiomsætning end FM. Muskler 54 Kj/kg per dag. Fedt 19 Kj/kg per dag. Dette er grunden til, at BMR nogle gange er udtrykt per kg FFM.</t>
    </r>
  </si>
  <si>
    <r>
      <t>Alder:</t>
    </r>
    <r>
      <rPr>
        <sz val="8"/>
        <color indexed="63"/>
        <rFont val="Verdana"/>
        <family val="2"/>
      </rPr>
      <t xml:space="preserve"> Med alderen ændres kropssammensætningen. Væskemængden, muskelmassen og knoglemassen reduceres, mens mængden af fedtvæv stiger relativt. BMR falder, hvilket til dels kan forklares udfra en mindre FFM og en større FM. Foruden forandringen i kropssammensætningen falder BMR om dagen, i gennemsnit med 150 Kj/10 år.</t>
    </r>
  </si>
  <si>
    <r>
      <t xml:space="preserve">Køn: </t>
    </r>
    <r>
      <rPr>
        <sz val="8"/>
        <color indexed="63"/>
        <rFont val="Verdana"/>
        <family val="2"/>
      </rPr>
      <t>Kvinder har et lavere BMR, som hovedsageligt kan forklares med en mindre FFM og større FM.</t>
    </r>
  </si>
  <si>
    <r>
      <t>Genetik:</t>
    </r>
    <r>
      <rPr>
        <sz val="8"/>
        <color indexed="63"/>
        <rFont val="Verdana"/>
        <family val="2"/>
      </rPr>
      <t xml:space="preserve"> BMR varierer op til plus/minus 10% mellem personer med samme alder, køn, vægt og FFM. En del af dette menes at være genetisk.</t>
    </r>
  </si>
  <si>
    <r>
      <t>Hormonelt:</t>
    </r>
    <r>
      <rPr>
        <sz val="8"/>
        <color indexed="63"/>
        <rFont val="Verdana"/>
        <family val="2"/>
      </rPr>
      <t xml:space="preserve"> Skjoldbruskkirtelhormoner, som ved hyperthyroidisme og hypothyroidisme, kan henholdsvis øge eller sænke stofskiftet. Kønshormoner, som kvinders menstruationscyklus, har også betydning for stofskiftet.</t>
    </r>
  </si>
  <si>
    <r>
      <t>Psykisk:</t>
    </r>
    <r>
      <rPr>
        <sz val="8"/>
        <color indexed="63"/>
        <rFont val="Verdana"/>
        <family val="2"/>
      </rPr>
      <t xml:space="preserve"> Nervøsitet stimulerer en øget adrenalinudskillelse, hvilket øger stofskiftet. Det er uvist om kronisk, psykisk stress påvirker stofskiftet.</t>
    </r>
  </si>
  <si>
    <r>
      <t>Farmakologisk:</t>
    </r>
    <r>
      <rPr>
        <sz val="8"/>
        <color indexed="63"/>
        <rFont val="Verdana"/>
        <family val="2"/>
      </rPr>
      <t xml:space="preserve"> Nikotin: Rygning øger stofskiftet med op til 5-10%. Dette skyldes hovedsageligt en øget stresspåvirkning på kroppen. Ved rygeophør falder stofskiftet til sit normale niveau. Koffein: Kaffe, te, cola og chokolade stimulerer stofskiftet, men i mindre grad end nikotin. Effekten aftager ved daglig indtagelse. Visse krydderier kan øge stofskiftet, såsom chili, der indeholder capsacain. Denne effekt er dog dårligt undersøgt. Lægemidler: meget farmaka kan påvirke stofskiftet.</t>
    </r>
  </si>
  <si>
    <r>
      <t>Sygdom:</t>
    </r>
    <r>
      <rPr>
        <sz val="8"/>
        <color indexed="63"/>
        <rFont val="Verdana"/>
        <family val="2"/>
      </rPr>
      <t xml:space="preserve"> De fleste sygdomme så som feber, cancer, sepsis, forbrændinger osv. øger energiomsætningen.</t>
    </r>
  </si>
  <si>
    <t>BMR kan med rimelighed estimeres udfra alder, køn og kropsvægt. Se Tabel 1.</t>
  </si>
  <si>
    <t>Et andet brugt begreb er RMR (resting metabolic rate), hvilket dog ikke er standardiseret og derfor ikke så nøjagtigt. Hvis ikke de punkter nævnt under BMR er overholdt, kan betegnelsen RMR bruges. RMR er normalt lidt højere end BMR.</t>
  </si>
  <si>
    <t>FIT - FødeInduceret Termogenese</t>
  </si>
  <si>
    <t>FIT er den energi, kroppen bruger i forbindelse med et måltid (indtagelse, absorption, transport, forbrænding og lagring). Det er normalt omkring 10% af den indtagne energi. Energiomsætningen er øget i 3-12 timer efter et måltid afhængigt af måltidets energiindhold og sammensætning. Antallet af måltider har ingen betydning for den termogene effekt.</t>
  </si>
  <si>
    <t>Den termogene effekt er ca. 30% for protein, 5% for kulhydrat og 1% for fedt. Kulhydrater stimulerer yderligere aktiviteten af det sympatiske nervesystem, der fra de perifere nerveender frigør øgede mængder noradrenalin, som stimulerer cellernes energiomsætning via ß-receptorer. Når blodsukkeret efter et måltid falder mod normale værdier, øger binyremarven frigørelsen af adrenalin, der ligesom noradrenalin stimulerer energiomsætningen.</t>
  </si>
  <si>
    <t>Ligesom ved BMR falder FIT med alderen.</t>
  </si>
  <si>
    <t>FIT er nedsat ved overvægt og ved insulinresistens. Ved vægttab kan FIT normaliseres.</t>
  </si>
  <si>
    <t>PAL - Fysisk aktivitetsniveau (Physical Acitivity Level)</t>
  </si>
  <si>
    <t>Fysisk aktivitet er den komponent i stofskiftet, som varierer mest, både mellem mennesker og hos den enkelte. Denne komponent udgør normalt omkring 20-40% af den totale forbrænding. Den afhænger af ens aktivitet gennem hele dagen. Ligeledes afhænger den af kropsvægt, da det kræver mere energi at flytte en større vægt. Derfor udtrykkes energiforbruget ved fysisk aktivitet som multiplikation af BMR eller i nogle tilfælde af RMR. Under muskelarbejde øges energiomsætningen almindeligvis med en faktor 5-10, men værdier op til 14 gange BMR er set ved megen hård, intens aktivitet. I den arbejdende muskel kan en energiomsætning på op til 100 gange det normale finde sted.</t>
  </si>
  <si>
    <t>Der findes mange formler og tabeller, som estimerer energiforbruget ved forskellige fysiske aktiviteter. Se Tabel 2. Det skal huskes, at værdierne ikke er præcise, men blot vejledende. Præcis måling af energiforbruget kan kun opnås ved direkte måling.</t>
  </si>
  <si>
    <r>
      <t>Hård fysisk aktivitet</t>
    </r>
    <r>
      <rPr>
        <sz val="8"/>
        <color indexed="63"/>
        <rFont val="Verdana"/>
        <family val="2"/>
      </rPr>
      <t xml:space="preserve"> medfører, at ens stofskifte er forhøjet 12-24 timer efter aktiviteten. Dette betegnes ”Excess Post-exercise Oxygen Consumption” (EPOC). For at EPOC har nogen betydning i dagens samlede energiomsætning kræves mindst 60-65% VO2max i længere tid.</t>
    </r>
  </si>
  <si>
    <r>
      <t>Overvægtige var tidligere ment at have et lavere stofskifte end normalvægtige.</t>
    </r>
    <r>
      <rPr>
        <sz val="8"/>
        <color indexed="63"/>
        <rFont val="Verdana"/>
        <family val="2"/>
      </rPr>
      <t xml:space="preserve"> Det er blandt andet vist i kostinterviewundersøgelser og spørgeskemaundersøgelser, at overvægtige indtager samme mængde energi eller mindre end normalvægtige. Det har senere vist sig, at det drejede sig om en mere eller mindre systematisk underrapportering af energiindtaget. De mest overvægtige underrapporterede deres daglige energiindtag med op til 50%. Dette er i overensstemmelse med mere præcise målinger, hvor energiomsætningen hos overvægtige generelt set ikke afviger fra det forventede. Stofskiftet hos overvægtige er højere end hos normalvægtige grundet deres større kropsmasse. Når en overvægtig taber sig til normalvægten, vil stofskiftet også være normaliseret, dog nogle gange lidt lavere, ned til 5% under.</t>
    </r>
  </si>
  <si>
    <r>
      <t>Energiunderskud sænker stofskiftet</t>
    </r>
    <r>
      <rPr>
        <sz val="8"/>
        <color indexed="63"/>
        <rFont val="Verdana"/>
        <family val="2"/>
      </rPr>
      <t>. Ved energiunderskud vil man miste muskler og fedt. En mindre legemsvægt vil resultere i et mindre stofskifte. Da FIT udgør ca. 10% af den indtagne energi vil FIT være lavere ved et lavere energiindtag. En mindre legemsvægt kræver mindre energi at flytte og forudsat samme aktivitetsniveau vil energiforbruget være mindre. Ved faste og lavenergidiæter kan der ses et adaptivt fald på 2-8%, som skyldes en nedsat sympatikusaktivitet og et fald i T3-hormoner. Ved ophør af energiunderskud vil stofskiftet normaliseres. Yoyosvingninger i vægten resulterer ikke i et lavere stofskifte, med mindre det har medført en ændring i kropssammensætningen.</t>
    </r>
  </si>
  <si>
    <r>
      <t>Energioverskud øger stofskiftet</t>
    </r>
    <r>
      <rPr>
        <sz val="8"/>
        <color indexed="63"/>
        <rFont val="Verdana"/>
        <family val="2"/>
      </rPr>
      <t>. Stort set med modsat effekt af ved ”energiunderskud”. Man vil opnå en større legemsvægt, hvilket vil øge stofskiftet. Energiforbruget af FIT vil være større. Kulhydratoverspisning øger effekten med ca. 20-30%, mens fedtoverspisning kun ca. halvdelen af dette. Der vil være en større legemsmasse at flytte, hvilket øger stofskiftet. Alt efter størrelsen på energioverskuddet og kostens sammensætning vil der være en forbigående øgning i sympatikusaktivitet og T3-hormoner samt spontan aktivitet. Derudover vil der være et øget energiforbrug i forbindelse med opbygning af nyt væv.</t>
    </r>
  </si>
  <si>
    <t>Ved konstant energi-underskud/overskud vil man opnå et nyt ligevægtsindtag.</t>
  </si>
  <si>
    <t>Person A, som vejer 76 kg, har et ligevægtsindtag på 10.000 Kj. Hvis A indtager 12.000 Kj dagligt i et år, vil personen, i teorien, veje (2.000 Kj*365 dage/30.000 Kj/kg fedtvæv) 24 kg mere efter et år, altså 100 kg. Person A vil dog inden det år er gået, have opnået sin nye ligevægt, som svarer til hans energiindtag på 12.000 Kj. Dette grundet de nævnte faktorer under ”energioverskud”.</t>
  </si>
  <si>
    <r>
      <t>Tabel: 1</t>
    </r>
    <r>
      <rPr>
        <sz val="8"/>
        <color indexed="63"/>
        <rFont val="Verdana"/>
        <family val="2"/>
      </rPr>
      <t>. Formel for at beregne BMR. (Nordiska næringsrekommendationer 1996)</t>
    </r>
  </si>
  <si>
    <t>Alder</t>
  </si>
  <si>
    <t>BMR (Kj/dag)</t>
  </si>
  <si>
    <t>Mænd</t>
  </si>
  <si>
    <t>11-18</t>
  </si>
  <si>
    <t>74 V + 2750</t>
  </si>
  <si>
    <t>19-30</t>
  </si>
  <si>
    <t>64 V + 2840</t>
  </si>
  <si>
    <t>31-60</t>
  </si>
  <si>
    <t>48,5 V + 3670</t>
  </si>
  <si>
    <t>61-75</t>
  </si>
  <si>
    <t>49,9 V + 2930</t>
  </si>
  <si>
    <t>over 75</t>
  </si>
  <si>
    <t>35 V + 3430</t>
  </si>
  <si>
    <t>Kvinder</t>
  </si>
  <si>
    <t>56 V + 2900</t>
  </si>
  <si>
    <t>61,5 V + 2080</t>
  </si>
  <si>
    <t>36,4 V + 3470</t>
  </si>
  <si>
    <t>38,6 V + 2880</t>
  </si>
  <si>
    <t>41 V + 2610</t>
  </si>
  <si>
    <t>V er vægt i kg. Eksempel: en kvinde på 23 år som vejer 62 kg. har derfor et BMR på: 61,5*62 + 2080 = 5893 Kj dagligt.</t>
  </si>
  <si>
    <r>
      <t>Tabel: 2.</t>
    </r>
    <r>
      <rPr>
        <sz val="8"/>
        <color indexed="63"/>
        <rFont val="Verdana"/>
        <family val="2"/>
      </rPr>
      <t xml:space="preserve"> Fysisk aktivitetsniveau i forhold til BMR (PAL). (Nordiska næringsrekommendationer 1996)</t>
    </r>
  </si>
  <si>
    <t>Aktivitetsniveau</t>
  </si>
  <si>
    <t>PAL</t>
  </si>
  <si>
    <t>Rullestolsbunden eller sengeliggende.</t>
  </si>
  <si>
    <t>1,2</t>
  </si>
  <si>
    <t>Stillesiddende arbejde med kun lidt fysisk aktivitet</t>
  </si>
  <si>
    <t>og ingen eller begrænset fysisk aktivitet i fritiden.</t>
  </si>
  <si>
    <t>1,4-1,5</t>
  </si>
  <si>
    <t>Stillesiddende arbejde med et vist behov for fysisk aktivitet</t>
  </si>
  <si>
    <t>1,6-1,7</t>
  </si>
  <si>
    <t>Hovedsageligt stående arbejde.</t>
  </si>
  <si>
    <t>1,8-1,9</t>
  </si>
  <si>
    <t>Sport eller anden hård fysisk aktivitet i fritiden. (30-60 min. 4-5 gange/uge)</t>
  </si>
  <si>
    <t>+ 0,3</t>
  </si>
  <si>
    <t>Hårdt kropsarbejde eller meget høj fritidsaktivitet.</t>
  </si>
  <si>
    <t>2,0-2,4</t>
  </si>
  <si>
    <t>PAL skal ganges med BMR for at estimere ens daglige stofskifte. Eksempel: kvinden fra eks. 1. arbejder på et kontor hvor de ikke bevæger sig meget (PAL = 1,4-1,5). Hun er dog rimeligt aktiv i fritiden (PAL + 0,3). BMR (5893 Kj) gange med PAL (1,7) = 10018 Kj. Kvindens daglige stofskifte (ligevægtsindtag) vil være ca. 10.000 Kj.</t>
  </si>
  <si>
    <t>NB! - Du kan også bruge det tilhørende beregningsmodul som findes her.</t>
  </si>
  <si>
    <t xml:space="preserve">Diskutér evt. denne artikel her! </t>
  </si>
  <si>
    <t>Referencer:</t>
  </si>
  <si>
    <t>Astrup A, Garby L, Stender S. Menneskets Ernæring. København: Munksgaard, 1997.</t>
  </si>
  <si>
    <t>Garrow JS, James WPT, Ralph A (eds.). Human Nutrition and Dietetics. 10. udgave. Edinburgh: Churchill Livingstone, 2000.</t>
  </si>
  <si>
    <t>Hessov I. Klinisk ernæring. 4. udgave. København: Munksgaard Danmark, 2003.</t>
  </si>
  <si>
    <t>McArdle WD, Katch FI, Katch VL. Exercise Physiology- Energy, nutrtion, and human performance. 5. udgave. Baltimore: Lippincott Williams &amp; Wilkins, 2001.</t>
  </si>
  <si>
    <t>Nordiska næringsrekommendationer 1996. Nordiska ministerrådet. København, 1996.</t>
  </si>
  <si>
    <t>Shils ME, Olson JA, Shike M, Ross AC (eds.). Modern Nutrition in Health and Disease. 9. udgave. Baltimore: Williams &amp; Wilkins, 1999.</t>
  </si>
  <si>
    <t>Hvorfor forbrænder kroppen nogle gange mest fedt og andre gange mest kulhydrat?</t>
  </si>
  <si>
    <t>Det skyldes, at det ikke er lige nemt for kroppen at udnytte de forskellige energikilder. Når musklerne skal vride energi ud af fedt og kulhydrat og også protein for den sags skyld skal de bruge ilt.</t>
  </si>
  <si>
    <t>Men for at udnytte energien i fx smør eller kød skal den bruge langt mere ilt end på at udnytte energien i fx pasta. Hver gang kroppen bruger en liter ilt (to almindelige indåndinger), kan den få 5 kalorier ud af kulhydrat, mens den kun får 4,7 kalorier ud af at forbrænde fedt.</t>
  </si>
  <si>
    <t>Derfor forbrænder vi mest kulhydrat under hård træning. For her er kroppen så belastet, at den må økonomisere med ilten og udnytte den energikilde, der bruger mindst ilt.</t>
  </si>
  <si>
    <t>Til gengæld er der mere energi koncentreret i et gram fedt end i et gram kulhydrat. Og derfor giver det mening for kroppen at forbrænde fedt, når den ellers har ilt nok.</t>
  </si>
  <si>
    <t>Dog vil den næsten altid forbrænde alkohol og letoptagelige kulhydrater først, fordi det er så nemt. Til gengæld vil den næsten aldrig forbrænde protein. Den får nemlig kun 4,6 kalorier ud af protein pr. liter ilt. Og der er heller ikke meget energi i et gram protein. Så det er kun i nødstilfælde, at kroppen giver sig til at futte det af i større mængder.</t>
  </si>
  <si>
    <t>Hvis jeg spiser 100 gram rent fedt, som min krop ikke har brug for, bliver det så til 100 gram delle med det samme?</t>
  </si>
  <si>
    <t>Nej, ikke helt. Der går cirka 20 pct. tabt, når kroppen lagrer fedt. Så spiser du 100 g overflødigt fedt, vil kun de 80 g sætte sig på sidebenene.</t>
  </si>
  <si>
    <t>Hvornår har jeg tømt mine kulhydratdepoter?</t>
  </si>
  <si>
    <t>Jeg har hørt, at jeg kan forbrænde rigtig meget fedt ved først at tømme mine kulhydratdepoter. Men hvordan ved jeg, hvornår jeg har gjort det?</t>
  </si>
  <si>
    <t>Et sikkert kendetegn er, at din ånde begynder at lugte af neglelakfjerner. Det lyder lidt mærkeligt, men acetonelugten opstår, fordi nogle af processerne i din fedtforbrænding ikke kan foregå rigtigt, uden at der er kulhydrat i kroppen.</t>
  </si>
  <si>
    <t>Når der mangler kulhydrat, må kroppen ty til andre procedurer, hvor den fx nedbryder fedt og protein i leveren. Og i denne nødløsnings-forbrænding dannes de såkaldte ketonstoffer, hvoraf acetone er det ene.</t>
  </si>
  <si>
    <t>Acetone fordamper let og vil kunne lugtes i din ånde. Det er rigtigt, at det gavner fedtforbrændingen, at kulhydratdepoterne er tomme, fordi din krop ganske enkelt tvinges til at bruge mere fedt som energikilde. Men det svækker på den anden side også din ydeevne så kraftigt, at du måske slet ikke er i stand til at træne ordentligt.</t>
  </si>
  <si>
    <t>Samtidig skal der temmelig meget til for at tømme depoterne. I en almindelig ikke-fastende krop er der omkring 650 gram kulhydrat i depoter fordelt i blodet, musklerne og leveren. Det svarer til, at du skal forbrænde ca. 2650 rene kulhydratkalorier; noget der fx kræver 5-6 timers løb.</t>
  </si>
  <si>
    <t>Dine lokale kulhydratdepoter i musklerne er dog tomme efter ca. halvanden time. Men allerede her er du så udmattet, at du har svært ved at blive ved.</t>
  </si>
  <si>
    <t>GI</t>
  </si>
  <si>
    <t>KORN  (RIS MM)</t>
  </si>
  <si>
    <t>GI (glukose=100)</t>
  </si>
  <si>
    <t>Bygkorn</t>
  </si>
  <si>
    <t>Bulgur</t>
  </si>
  <si>
    <t>Couscous</t>
  </si>
  <si>
    <t>Hirse</t>
  </si>
  <si>
    <t>Hvedekerner</t>
  </si>
  <si>
    <t>Majs</t>
  </si>
  <si>
    <t>Ris (kogte, hvide)</t>
  </si>
  <si>
    <t>Ris (hvide, lav-amylose)</t>
  </si>
  <si>
    <t>Ris (hvide, høj-amylose - f.eks. basmati)</t>
  </si>
  <si>
    <t>Ris (brune)</t>
  </si>
  <si>
    <t>Ris (hurtig-kogte)</t>
  </si>
  <si>
    <t>Ris (parboiled)</t>
  </si>
  <si>
    <t>Rugkerner</t>
  </si>
  <si>
    <t>Taco skaller</t>
  </si>
  <si>
    <t>KAGE</t>
  </si>
  <si>
    <t>Banankage med sukker</t>
  </si>
  <si>
    <t>Banankage uden sukker</t>
  </si>
  <si>
    <t>Blåbærmuffin</t>
  </si>
  <si>
    <t>Croissant</t>
  </si>
  <si>
    <t>Sukkerbrødskage</t>
  </si>
  <si>
    <t>Tærte</t>
  </si>
  <si>
    <t>Vafler</t>
  </si>
  <si>
    <t>Wienerbrød</t>
  </si>
  <si>
    <t>Æblemuffin med sukker</t>
  </si>
  <si>
    <t>Æblemuffin uden sukker</t>
  </si>
  <si>
    <t>DRIKKEVARER</t>
  </si>
  <si>
    <t>Appelsinvand</t>
  </si>
  <si>
    <t>Sodavand (Fanta, Coca Cola)</t>
  </si>
  <si>
    <t>BRØD</t>
  </si>
  <si>
    <t>Baguette</t>
  </si>
  <si>
    <t>Bulgurbrød</t>
  </si>
  <si>
    <t>Bygkernebrød (75-80% kerner)</t>
  </si>
  <si>
    <t>Bygkernebrød (50% kerner)</t>
  </si>
  <si>
    <t>Bygmelsbrød</t>
  </si>
  <si>
    <t>Flerkornsbrød</t>
  </si>
  <si>
    <t>Franskbrød</t>
  </si>
  <si>
    <t>Franskbrød (glutenfri)</t>
  </si>
  <si>
    <t>Havrekernebrød (80% kerner)</t>
  </si>
  <si>
    <t>Havreklidbrød (50% havreklid)</t>
  </si>
  <si>
    <t>Hvedebrød (fuldkorns)</t>
  </si>
  <si>
    <t>Pitabrød</t>
  </si>
  <si>
    <t>Rugkernebrød</t>
  </si>
  <si>
    <t>Rugbrød (fuldkorns)</t>
  </si>
  <si>
    <t>Semolinabrød</t>
  </si>
  <si>
    <t>MORGENMAD</t>
  </si>
  <si>
    <t>All-Bran</t>
  </si>
  <si>
    <t>Cheerios</t>
  </si>
  <si>
    <t>Cocopops</t>
  </si>
  <si>
    <t>Corn flakes</t>
  </si>
  <si>
    <t>Havregrød</t>
  </si>
  <si>
    <t>Mysli</t>
  </si>
  <si>
    <t>Risklid</t>
  </si>
  <si>
    <t>Rice Krispies</t>
  </si>
  <si>
    <t>Special K</t>
  </si>
  <si>
    <t>KIKS</t>
  </si>
  <si>
    <t>OG SMÅKAGER</t>
  </si>
  <si>
    <t>Digestives</t>
  </si>
  <si>
    <t>Havrekager</t>
  </si>
  <si>
    <t>Riskager</t>
  </si>
  <si>
    <t>Rugkiks (høj-fiber)</t>
  </si>
  <si>
    <t>Vandkiks</t>
  </si>
  <si>
    <t>MÆLKEPRODUKTER</t>
  </si>
  <si>
    <t>Cacaomælk (sukkersødet)</t>
  </si>
  <si>
    <t>Cacaomælk (kunstigt sødet)</t>
  </si>
  <si>
    <t>Is</t>
  </si>
  <si>
    <t>Skummetmælk</t>
  </si>
  <si>
    <t>Sødmælk</t>
  </si>
  <si>
    <t>Yoghurt (lav fedt, sukkersødet, med frugt)</t>
  </si>
  <si>
    <t>Yoghurt (lav fedt, kunstigt sødet)</t>
  </si>
  <si>
    <t>FRUGT</t>
  </si>
  <si>
    <t>MM</t>
  </si>
  <si>
    <t>Æbler</t>
  </si>
  <si>
    <t>Æblejuice (usødet)</t>
  </si>
  <si>
    <t>Abrikoser (tørrede)</t>
  </si>
  <si>
    <t>Bananer</t>
  </si>
  <si>
    <t>Kirsebær</t>
  </si>
  <si>
    <t>Grapefrugter</t>
  </si>
  <si>
    <t>Grapefrugtjuice (usødet)</t>
  </si>
  <si>
    <t>Vindruer</t>
  </si>
  <si>
    <t>Kiwi</t>
  </si>
  <si>
    <t>Mango</t>
  </si>
  <si>
    <t>Appelsin</t>
  </si>
  <si>
    <t>Appelsinjuice</t>
  </si>
  <si>
    <t>Fersken</t>
  </si>
  <si>
    <t>Ferskenjuice</t>
  </si>
  <si>
    <t>Pære</t>
  </si>
  <si>
    <t>Pærejuice</t>
  </si>
  <si>
    <t>Ananas</t>
  </si>
  <si>
    <t>Ananasjuice (usødet)</t>
  </si>
  <si>
    <t>Rosiner</t>
  </si>
  <si>
    <t>Vandmelon</t>
  </si>
  <si>
    <t>BÆLGFRUGTER</t>
  </si>
  <si>
    <t>Bønner (baked beans, dåse)</t>
  </si>
  <si>
    <t>Bønner (kidney)</t>
  </si>
  <si>
    <t>Linser</t>
  </si>
  <si>
    <t>Linser (grønne)</t>
  </si>
  <si>
    <t>Linser (røde)</t>
  </si>
  <si>
    <t>Snittebønner</t>
  </si>
  <si>
    <t>Soya bønner</t>
  </si>
  <si>
    <t>Ærter</t>
  </si>
  <si>
    <t>PASTA</t>
  </si>
  <si>
    <t>Capellini</t>
  </si>
  <si>
    <t>Fettucini</t>
  </si>
  <si>
    <t>Macaroni</t>
  </si>
  <si>
    <t>Nudler (hurtig-kogte)</t>
  </si>
  <si>
    <t>Ravioli</t>
  </si>
  <si>
    <t>Rispasta (brun)</t>
  </si>
  <si>
    <t>Spaghetti (hvid, kogt 15-20 min)</t>
  </si>
  <si>
    <t>Spaghetti (hvid, kogt 5 min)</t>
  </si>
  <si>
    <t>Spaghetti (durum, kogt 12-20 min)</t>
  </si>
  <si>
    <t>Spaghetti (fuldkorns)</t>
  </si>
  <si>
    <t>RODGRØNSAGER</t>
  </si>
  <si>
    <t>Rødbede</t>
  </si>
  <si>
    <t>Gulerødder</t>
  </si>
  <si>
    <t>Kartofler (hurtig-kogte)</t>
  </si>
  <si>
    <t>Kartofler (bagte)</t>
  </si>
  <si>
    <t>Kartofler (nye)</t>
  </si>
  <si>
    <t>Kartofler (hvide)</t>
  </si>
  <si>
    <t>Kartoffelmos</t>
  </si>
  <si>
    <t>Pommes frites</t>
  </si>
  <si>
    <t>Kartofler (søde)</t>
  </si>
  <si>
    <t>Yamsrod (batat)</t>
  </si>
  <si>
    <t>SNACKS</t>
  </si>
  <si>
    <t>Chips (kartofler)</t>
  </si>
  <si>
    <t>Chips (majs)</t>
  </si>
  <si>
    <t>Chokolade</t>
  </si>
  <si>
    <t>Mars bar</t>
  </si>
  <si>
    <t>Mysli bar</t>
  </si>
  <si>
    <t>Peanuts</t>
  </si>
  <si>
    <t>Popcorn</t>
  </si>
  <si>
    <t>SUPPE</t>
  </si>
  <si>
    <t>Bønnesuppe</t>
  </si>
  <si>
    <t>Linsesuppe</t>
  </si>
  <si>
    <t>Tomatsuppe</t>
  </si>
  <si>
    <t>Ærtesuppe</t>
  </si>
  <si>
    <t>SUKKERTYPER</t>
  </si>
  <si>
    <t>Druesukker</t>
  </si>
  <si>
    <t>Druesukkertabletter</t>
  </si>
  <si>
    <t>Frugtsukker</t>
  </si>
  <si>
    <t>Honning</t>
  </si>
  <si>
    <t>Maltsukker</t>
  </si>
  <si>
    <t>Mælkesukker</t>
  </si>
  <si>
    <t>Sukker (stødt melis,</t>
  </si>
  <si>
    <t>sukrose)</t>
  </si>
  <si>
    <t>GRØNTSAGER</t>
  </si>
  <si>
    <t>Græskar</t>
  </si>
  <si>
    <t>Majs (søde)</t>
  </si>
  <si>
    <t>Ærter (tørrede)</t>
  </si>
  <si>
    <t>Ærter (grønne, kogte)</t>
  </si>
  <si>
    <t>ETNISK</t>
  </si>
  <si>
    <t>MAD</t>
  </si>
  <si>
    <t>Stuvede agern med vildt</t>
  </si>
  <si>
    <t>(Pima-indiansk)</t>
  </si>
  <si>
    <t>Kaktus-marmelade (Pima-indiansk)</t>
  </si>
  <si>
    <t>Frugt-læder (Pima-indiansk)</t>
  </si>
  <si>
    <t>Tortilla (Pima-indiansk)</t>
  </si>
  <si>
    <t>Gram dhal (sydafrikansk)</t>
  </si>
  <si>
    <t>Brune bønner (mexikansk)</t>
  </si>
  <si>
    <t>Sorte bønner (mexikansk)</t>
  </si>
  <si>
    <t>Bajra chapati (indisk)</t>
  </si>
  <si>
    <t>Byg chapati (indisk)</t>
  </si>
  <si>
    <t>Bananer, umodne dampede</t>
  </si>
  <si>
    <t>(indisk)</t>
  </si>
  <si>
    <t>Bush-honning (aboriginalsk)</t>
  </si>
  <si>
    <t>Brød, acacia (aboriginalsk)</t>
  </si>
  <si>
    <t>Brødfrugt (fra</t>
  </si>
  <si>
    <t>Stillehavsøerne)</t>
  </si>
  <si>
    <t>Taro (fra</t>
  </si>
  <si>
    <t>Vermicelli-ris</t>
  </si>
  <si>
    <t>(kinesisk)</t>
  </si>
  <si>
    <t>ANDET</t>
  </si>
  <si>
    <t>Fiskefingre</t>
  </si>
  <si>
    <t>Pølser</t>
  </si>
  <si>
    <t>GI2 (hvidt brød=100)</t>
  </si>
  <si>
    <t>GI2</t>
  </si>
  <si>
    <t>Link til Database (USA) over GI</t>
  </si>
  <si>
    <t>Energifordeling:</t>
  </si>
  <si>
    <t>:1</t>
  </si>
  <si>
    <t>Ratio: (fedt/protein+kulhyd.):</t>
  </si>
  <si>
    <t>%</t>
  </si>
  <si>
    <t>Gram tot:</t>
  </si>
  <si>
    <t>Kcal tot:</t>
  </si>
  <si>
    <t xml:space="preserve">Ratio:  </t>
  </si>
  <si>
    <t>Energi pr. 100 gram</t>
  </si>
  <si>
    <t>total</t>
  </si>
  <si>
    <t>Mandelmel (gram)</t>
  </si>
  <si>
    <t>Vægt efter tilberedning:</t>
  </si>
  <si>
    <t>OBS !</t>
  </si>
  <si>
    <t>Kcal/ 100 gram</t>
  </si>
  <si>
    <t>Tilberedning:</t>
  </si>
  <si>
    <t>∑ Kcal, totalt for opskriften:</t>
  </si>
  <si>
    <t>Vandindhold  i  %</t>
  </si>
  <si>
    <t>=&gt;</t>
  </si>
  <si>
    <t xml:space="preserve">Når det har form som mel blandes lidt salt og peber i. </t>
  </si>
  <si>
    <t xml:space="preserve">Samles med lidt vand til dejen er fast.  Sættes derefter på køl minimum 1/2 dag,  </t>
  </si>
  <si>
    <t>i varmluftovn,  i ca. 5 - 7 min. til de er gyldenbrune.</t>
  </si>
  <si>
    <t>rulles derefter ud mellem bagepapir,  stikkes ud som små kiks, bages v/  200 gr.</t>
  </si>
</sst>
</file>

<file path=xl/styles.xml><?xml version="1.0" encoding="utf-8"?>
<styleSheet xmlns="http://schemas.openxmlformats.org/spreadsheetml/2006/main">
  <numFmts count="4">
    <numFmt numFmtId="164" formatCode="0.0"/>
    <numFmt numFmtId="165" formatCode="0.000"/>
    <numFmt numFmtId="166" formatCode="hh:mm;@"/>
    <numFmt numFmtId="167" formatCode="0;[Red]0"/>
  </numFmts>
  <fonts count="63">
    <font>
      <sz val="10"/>
      <name val="Arial"/>
    </font>
    <font>
      <sz val="10"/>
      <name val="Arial"/>
    </font>
    <font>
      <sz val="8"/>
      <name val="Arial"/>
    </font>
    <font>
      <i/>
      <sz val="10"/>
      <name val="Arial"/>
      <family val="2"/>
    </font>
    <font>
      <b/>
      <u/>
      <sz val="12"/>
      <name val="Arial"/>
      <family val="2"/>
    </font>
    <font>
      <i/>
      <sz val="16"/>
      <name val="Arial"/>
      <family val="2"/>
    </font>
    <font>
      <b/>
      <i/>
      <sz val="10"/>
      <name val="Arial"/>
      <family val="2"/>
    </font>
    <font>
      <sz val="10"/>
      <name val="Arial"/>
      <family val="2"/>
    </font>
    <font>
      <b/>
      <sz val="10"/>
      <name val="Arial"/>
      <family val="2"/>
    </font>
    <font>
      <i/>
      <sz val="8"/>
      <name val="Arial"/>
      <family val="2"/>
    </font>
    <font>
      <i/>
      <u/>
      <sz val="10"/>
      <name val="Arial"/>
      <family val="2"/>
    </font>
    <font>
      <b/>
      <i/>
      <sz val="9"/>
      <name val="Arial"/>
      <family val="2"/>
    </font>
    <font>
      <u/>
      <sz val="10"/>
      <color indexed="12"/>
      <name val="Arial"/>
    </font>
    <font>
      <sz val="8"/>
      <color indexed="63"/>
      <name val="Verdana"/>
      <family val="2"/>
    </font>
    <font>
      <b/>
      <sz val="11"/>
      <color indexed="63"/>
      <name val="Tahoma"/>
      <family val="2"/>
    </font>
    <font>
      <i/>
      <sz val="8"/>
      <color indexed="63"/>
      <name val="Verdana"/>
      <family val="2"/>
    </font>
    <font>
      <b/>
      <sz val="8"/>
      <color indexed="63"/>
      <name val="Verdana"/>
      <family val="2"/>
    </font>
    <font>
      <sz val="8"/>
      <color indexed="8"/>
      <name val="Verdana"/>
      <family val="2"/>
    </font>
    <font>
      <b/>
      <sz val="8"/>
      <color indexed="8"/>
      <name val="Verdana"/>
      <family val="2"/>
    </font>
    <font>
      <b/>
      <i/>
      <sz val="8"/>
      <name val="Arial"/>
      <family val="2"/>
    </font>
    <font>
      <b/>
      <sz val="8"/>
      <name val="Arial"/>
      <family val="2"/>
    </font>
    <font>
      <i/>
      <sz val="6"/>
      <name val="Arial"/>
    </font>
    <font>
      <sz val="6"/>
      <name val="Arial"/>
    </font>
    <font>
      <b/>
      <i/>
      <sz val="6"/>
      <color indexed="50"/>
      <name val="Arial"/>
    </font>
    <font>
      <sz val="9"/>
      <name val="Arial"/>
    </font>
    <font>
      <b/>
      <sz val="13.5"/>
      <color indexed="8"/>
      <name val="Verdana"/>
      <family val="2"/>
    </font>
    <font>
      <b/>
      <sz val="8"/>
      <color indexed="8"/>
      <name val="Arial"/>
      <family val="2"/>
    </font>
    <font>
      <b/>
      <sz val="12"/>
      <name val="Arial"/>
      <family val="2"/>
    </font>
    <font>
      <b/>
      <sz val="16"/>
      <name val="Arial"/>
      <family val="2"/>
    </font>
    <font>
      <b/>
      <sz val="11"/>
      <name val="Arial"/>
      <family val="2"/>
    </font>
    <font>
      <b/>
      <i/>
      <u/>
      <sz val="10"/>
      <name val="Arial"/>
      <family val="2"/>
    </font>
    <font>
      <b/>
      <u/>
      <sz val="10"/>
      <name val="Arial"/>
      <family val="2"/>
    </font>
    <font>
      <i/>
      <sz val="10"/>
      <name val="Arial"/>
    </font>
    <font>
      <b/>
      <sz val="14"/>
      <name val="Arial"/>
      <family val="2"/>
    </font>
    <font>
      <sz val="10"/>
      <name val="Tahoma"/>
    </font>
    <font>
      <sz val="9"/>
      <color indexed="8"/>
      <name val="Arial"/>
    </font>
    <font>
      <i/>
      <sz val="6"/>
      <color indexed="8"/>
      <name val="Arial"/>
    </font>
    <font>
      <sz val="14"/>
      <name val="Arial"/>
    </font>
    <font>
      <b/>
      <i/>
      <u/>
      <sz val="16"/>
      <name val="Arial"/>
      <family val="2"/>
    </font>
    <font>
      <b/>
      <i/>
      <sz val="16"/>
      <name val="Arial"/>
      <family val="2"/>
    </font>
    <font>
      <sz val="26"/>
      <name val="Arial"/>
    </font>
    <font>
      <b/>
      <sz val="18"/>
      <name val="Arial"/>
      <family val="2"/>
    </font>
    <font>
      <sz val="14"/>
      <name val="Arial"/>
      <family val="2"/>
    </font>
    <font>
      <u/>
      <sz val="14"/>
      <name val="Arial"/>
      <family val="2"/>
    </font>
    <font>
      <i/>
      <sz val="14"/>
      <name val="Arial"/>
      <family val="2"/>
    </font>
    <font>
      <b/>
      <u/>
      <sz val="14"/>
      <name val="Arial"/>
      <family val="2"/>
    </font>
    <font>
      <sz val="14"/>
      <color indexed="8"/>
      <name val="Arial"/>
    </font>
    <font>
      <b/>
      <i/>
      <sz val="14"/>
      <name val="Arial"/>
      <family val="2"/>
    </font>
    <font>
      <sz val="11"/>
      <name val="Arial"/>
    </font>
    <font>
      <b/>
      <i/>
      <sz val="11"/>
      <name val="Arial"/>
      <family val="2"/>
    </font>
    <font>
      <i/>
      <u/>
      <sz val="11"/>
      <name val="Arial"/>
      <family val="2"/>
    </font>
    <font>
      <sz val="11"/>
      <name val="Arial"/>
      <family val="2"/>
    </font>
    <font>
      <i/>
      <sz val="10"/>
      <name val="Tahoma"/>
      <family val="2"/>
    </font>
    <font>
      <sz val="10"/>
      <name val="Arial"/>
    </font>
    <font>
      <b/>
      <i/>
      <sz val="12"/>
      <name val="Arial"/>
      <family val="2"/>
    </font>
    <font>
      <sz val="20"/>
      <name val="Arial"/>
    </font>
    <font>
      <sz val="20"/>
      <color indexed="8"/>
      <name val="Arial"/>
    </font>
    <font>
      <b/>
      <i/>
      <u/>
      <sz val="20"/>
      <name val="Arial"/>
      <family val="2"/>
    </font>
    <font>
      <sz val="20"/>
      <name val="Arial"/>
      <family val="2"/>
    </font>
    <font>
      <sz val="9"/>
      <name val="Arial"/>
      <family val="2"/>
    </font>
    <font>
      <i/>
      <sz val="6"/>
      <name val="Arial"/>
      <family val="2"/>
    </font>
    <font>
      <sz val="6"/>
      <name val="Arial"/>
      <family val="2"/>
    </font>
    <font>
      <u/>
      <sz val="10"/>
      <color rgb="FF00206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3">
    <border>
      <left/>
      <right/>
      <top/>
      <bottom/>
      <diagonal/>
    </border>
    <border>
      <left/>
      <right/>
      <top/>
      <bottom style="medium">
        <color indexed="64"/>
      </bottom>
      <diagonal/>
    </border>
    <border>
      <left/>
      <right style="medium">
        <color indexed="55"/>
      </right>
      <top/>
      <bottom/>
      <diagonal/>
    </border>
    <border>
      <left style="medium">
        <color indexed="55"/>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8"/>
      </right>
      <top style="medium">
        <color indexed="64"/>
      </top>
      <bottom/>
      <diagonal/>
    </border>
    <border>
      <left/>
      <right/>
      <top style="medium">
        <color indexed="64"/>
      </top>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medium">
        <color indexed="64"/>
      </bottom>
      <diagonal/>
    </border>
    <border>
      <left style="medium">
        <color indexed="64"/>
      </left>
      <right style="thin">
        <color indexed="8"/>
      </right>
      <top/>
      <bottom style="thin">
        <color indexed="8"/>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3">
    <xf numFmtId="0" fontId="0" fillId="0" borderId="0"/>
    <xf numFmtId="0" fontId="12" fillId="0" borderId="0" applyNumberFormat="0" applyFill="0" applyBorder="0" applyAlignment="0" applyProtection="0">
      <alignment vertical="top"/>
      <protection locked="0"/>
    </xf>
    <xf numFmtId="0" fontId="34" fillId="0" borderId="0"/>
  </cellStyleXfs>
  <cellXfs count="281">
    <xf numFmtId="0" fontId="0" fillId="0" borderId="0" xfId="0"/>
    <xf numFmtId="0" fontId="5" fillId="0" borderId="0" xfId="0" applyFont="1" applyProtection="1"/>
    <xf numFmtId="0" fontId="0" fillId="0" borderId="0" xfId="0" applyProtection="1"/>
    <xf numFmtId="14" fontId="3" fillId="0" borderId="0" xfId="0" applyNumberFormat="1" applyFont="1" applyAlignment="1" applyProtection="1">
      <alignment horizontal="left"/>
    </xf>
    <xf numFmtId="0" fontId="4" fillId="0" borderId="0" xfId="0" applyFont="1" applyProtection="1"/>
    <xf numFmtId="0" fontId="3" fillId="0" borderId="0" xfId="0" applyFont="1" applyAlignment="1" applyProtection="1">
      <alignment horizontal="right"/>
    </xf>
    <xf numFmtId="0" fontId="3" fillId="0" borderId="0" xfId="0" applyFont="1" applyBorder="1" applyProtection="1"/>
    <xf numFmtId="0" fontId="0" fillId="0" borderId="0" xfId="0" applyAlignment="1" applyProtection="1">
      <alignment horizontal="left"/>
    </xf>
    <xf numFmtId="1" fontId="7" fillId="0" borderId="0" xfId="0" applyNumberFormat="1" applyFont="1" applyProtection="1"/>
    <xf numFmtId="1" fontId="0" fillId="0" borderId="0" xfId="0" applyNumberFormat="1" applyProtection="1"/>
    <xf numFmtId="0" fontId="0" fillId="0" borderId="0" xfId="0" applyFill="1" applyBorder="1" applyProtection="1"/>
    <xf numFmtId="1" fontId="3" fillId="0" borderId="0" xfId="0" applyNumberFormat="1" applyFont="1" applyAlignment="1" applyProtection="1">
      <alignment horizontal="right"/>
    </xf>
    <xf numFmtId="0" fontId="6" fillId="0" borderId="0" xfId="0" applyFont="1" applyAlignment="1" applyProtection="1">
      <alignment horizontal="center"/>
    </xf>
    <xf numFmtId="0" fontId="0" fillId="0" borderId="1" xfId="0" applyBorder="1" applyProtection="1"/>
    <xf numFmtId="0" fontId="0" fillId="2" borderId="0" xfId="0" applyFill="1"/>
    <xf numFmtId="0" fontId="13" fillId="2" borderId="0" xfId="0" applyFont="1" applyFill="1" applyAlignment="1">
      <alignment horizontal="right" wrapText="1"/>
    </xf>
    <xf numFmtId="0" fontId="13" fillId="2" borderId="2" xfId="0" applyFont="1" applyFill="1" applyBorder="1" applyAlignment="1">
      <alignment horizontal="right" wrapText="1"/>
    </xf>
    <xf numFmtId="0" fontId="13" fillId="2" borderId="0" xfId="0" applyFont="1" applyFill="1" applyAlignment="1">
      <alignment wrapText="1"/>
    </xf>
    <xf numFmtId="0" fontId="16" fillId="2" borderId="0" xfId="0" applyFont="1" applyFill="1" applyAlignment="1">
      <alignment wrapText="1"/>
    </xf>
    <xf numFmtId="0" fontId="13" fillId="2" borderId="3" xfId="0" applyFont="1" applyFill="1" applyBorder="1" applyAlignment="1">
      <alignment wrapText="1"/>
    </xf>
    <xf numFmtId="0" fontId="16" fillId="2" borderId="2" xfId="0" applyFont="1" applyFill="1" applyBorder="1" applyAlignment="1">
      <alignment wrapText="1"/>
    </xf>
    <xf numFmtId="0" fontId="16" fillId="2" borderId="3" xfId="0" applyFont="1" applyFill="1" applyBorder="1" applyAlignment="1">
      <alignment wrapText="1"/>
    </xf>
    <xf numFmtId="0" fontId="13" fillId="2" borderId="2" xfId="0" applyFont="1" applyFill="1" applyBorder="1" applyAlignment="1">
      <alignment wrapText="1"/>
    </xf>
    <xf numFmtId="0" fontId="0" fillId="2" borderId="2" xfId="0" applyFill="1" applyBorder="1"/>
    <xf numFmtId="0" fontId="13" fillId="2" borderId="2" xfId="0" applyFont="1" applyFill="1" applyBorder="1" applyAlignment="1">
      <alignment horizontal="right" vertical="top" wrapText="1"/>
    </xf>
    <xf numFmtId="0" fontId="13" fillId="0" borderId="0" xfId="0" applyFont="1"/>
    <xf numFmtId="0" fontId="17" fillId="2" borderId="0" xfId="0" applyFont="1" applyFill="1" applyAlignment="1">
      <alignment vertical="top" wrapText="1"/>
    </xf>
    <xf numFmtId="0" fontId="17" fillId="2" borderId="0" xfId="0" applyFont="1" applyFill="1" applyAlignment="1">
      <alignment wrapText="1"/>
    </xf>
    <xf numFmtId="0" fontId="0" fillId="2" borderId="0" xfId="0" applyFill="1" applyAlignment="1">
      <alignment vertical="top" wrapText="1"/>
    </xf>
    <xf numFmtId="0" fontId="18" fillId="2" borderId="0" xfId="0" applyFont="1" applyFill="1" applyAlignment="1">
      <alignment vertical="top" wrapText="1"/>
    </xf>
    <xf numFmtId="0" fontId="21" fillId="0" borderId="4" xfId="0" applyFont="1" applyBorder="1" applyAlignment="1" applyProtection="1">
      <alignment horizontal="right"/>
    </xf>
    <xf numFmtId="0" fontId="22" fillId="0" borderId="0" xfId="0" applyFont="1" applyProtection="1"/>
    <xf numFmtId="0" fontId="21" fillId="0" borderId="0" xfId="0" applyFont="1" applyAlignment="1" applyProtection="1">
      <alignment horizontal="right"/>
    </xf>
    <xf numFmtId="1" fontId="22" fillId="0" borderId="0" xfId="0" applyNumberFormat="1" applyFont="1" applyProtection="1"/>
    <xf numFmtId="1" fontId="23" fillId="0" borderId="0" xfId="0" applyNumberFormat="1" applyFont="1" applyProtection="1"/>
    <xf numFmtId="0" fontId="22" fillId="0" borderId="0" xfId="0" applyFont="1" applyBorder="1" applyAlignment="1" applyProtection="1">
      <alignment horizontal="right"/>
    </xf>
    <xf numFmtId="0" fontId="24" fillId="0" borderId="0" xfId="0" applyFont="1" applyAlignment="1" applyProtection="1">
      <alignment horizontal="center"/>
    </xf>
    <xf numFmtId="0" fontId="24" fillId="0" borderId="0" xfId="0" applyFont="1" applyBorder="1" applyAlignment="1" applyProtection="1">
      <alignment horizontal="center"/>
    </xf>
    <xf numFmtId="1" fontId="24" fillId="0" borderId="4" xfId="0" applyNumberFormat="1" applyFont="1" applyBorder="1" applyAlignment="1" applyProtection="1">
      <alignment horizontal="center"/>
    </xf>
    <xf numFmtId="0" fontId="6" fillId="0" borderId="5" xfId="0" applyFont="1" applyBorder="1" applyProtection="1"/>
    <xf numFmtId="0" fontId="9" fillId="0" borderId="0" xfId="0" applyFont="1" applyAlignment="1" applyProtection="1">
      <alignment horizontal="right"/>
    </xf>
    <xf numFmtId="0" fontId="25" fillId="0" borderId="6" xfId="0" applyFont="1" applyBorder="1" applyAlignment="1">
      <alignment horizontal="center" wrapText="1"/>
    </xf>
    <xf numFmtId="0" fontId="20" fillId="0" borderId="7" xfId="0" applyFont="1" applyBorder="1" applyAlignment="1">
      <alignment horizontal="center" wrapText="1"/>
    </xf>
    <xf numFmtId="0" fontId="26" fillId="0" borderId="8" xfId="0" applyFont="1" applyBorder="1" applyAlignment="1">
      <alignment horizontal="center" wrapText="1"/>
    </xf>
    <xf numFmtId="0" fontId="17" fillId="0" borderId="9" xfId="0" applyFont="1" applyBorder="1" applyAlignment="1">
      <alignment wrapText="1"/>
    </xf>
    <xf numFmtId="0" fontId="17" fillId="0" borderId="10" xfId="0" applyFont="1" applyBorder="1" applyAlignment="1">
      <alignment horizontal="right" wrapText="1"/>
    </xf>
    <xf numFmtId="0" fontId="17" fillId="0" borderId="11" xfId="0" applyFont="1" applyBorder="1" applyAlignment="1">
      <alignment horizontal="right" wrapText="1"/>
    </xf>
    <xf numFmtId="0" fontId="17" fillId="0" borderId="12" xfId="0" applyFont="1" applyBorder="1" applyAlignment="1">
      <alignment wrapText="1"/>
    </xf>
    <xf numFmtId="0" fontId="17" fillId="0" borderId="13" xfId="0" applyFont="1" applyBorder="1" applyAlignment="1">
      <alignment horizontal="right" wrapText="1"/>
    </xf>
    <xf numFmtId="0" fontId="17" fillId="0" borderId="14" xfId="0" applyFont="1" applyBorder="1" applyAlignment="1">
      <alignment horizontal="right" wrapText="1"/>
    </xf>
    <xf numFmtId="0" fontId="25" fillId="0" borderId="0" xfId="0" applyFont="1"/>
    <xf numFmtId="0" fontId="17" fillId="0" borderId="15" xfId="0" applyFont="1" applyBorder="1" applyAlignment="1">
      <alignment wrapText="1"/>
    </xf>
    <xf numFmtId="0" fontId="17" fillId="0" borderId="16" xfId="0" applyFont="1" applyBorder="1" applyAlignment="1">
      <alignment horizontal="right" wrapText="1"/>
    </xf>
    <xf numFmtId="0" fontId="17" fillId="0" borderId="8" xfId="0" applyFont="1" applyBorder="1" applyAlignment="1">
      <alignment horizontal="right" wrapText="1"/>
    </xf>
    <xf numFmtId="0" fontId="17" fillId="0" borderId="17" xfId="0" applyFont="1" applyBorder="1" applyAlignment="1">
      <alignment wrapText="1"/>
    </xf>
    <xf numFmtId="0" fontId="17" fillId="0" borderId="18" xfId="0" applyFont="1" applyBorder="1" applyAlignment="1">
      <alignment wrapText="1"/>
    </xf>
    <xf numFmtId="0" fontId="17" fillId="0" borderId="6" xfId="0" applyFont="1" applyBorder="1" applyAlignment="1">
      <alignment wrapText="1"/>
    </xf>
    <xf numFmtId="0" fontId="17" fillId="0" borderId="19" xfId="0" applyFont="1" applyBorder="1" applyAlignment="1">
      <alignment wrapText="1"/>
    </xf>
    <xf numFmtId="0" fontId="12" fillId="0" borderId="0" xfId="1" applyAlignment="1" applyProtection="1"/>
    <xf numFmtId="0" fontId="19" fillId="0" borderId="5" xfId="0" applyFont="1" applyBorder="1" applyProtection="1"/>
    <xf numFmtId="0" fontId="0" fillId="0" borderId="20" xfId="0" applyBorder="1" applyProtection="1"/>
    <xf numFmtId="0" fontId="19" fillId="0" borderId="0" xfId="0" applyFont="1" applyBorder="1" applyProtection="1"/>
    <xf numFmtId="0" fontId="19" fillId="0" borderId="0" xfId="0" applyFont="1" applyBorder="1" applyAlignment="1" applyProtection="1">
      <alignment horizontal="left"/>
    </xf>
    <xf numFmtId="1" fontId="0" fillId="0" borderId="20" xfId="0" applyNumberFormat="1" applyBorder="1" applyProtection="1"/>
    <xf numFmtId="0" fontId="0" fillId="0" borderId="21" xfId="0" applyBorder="1" applyProtection="1"/>
    <xf numFmtId="0" fontId="0" fillId="0" borderId="0" xfId="0" applyBorder="1" applyProtection="1"/>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0" fillId="0" borderId="0" xfId="0" applyBorder="1" applyAlignment="1" applyProtection="1">
      <alignment horizontal="center"/>
    </xf>
    <xf numFmtId="0" fontId="7" fillId="0" borderId="0"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8" fillId="0" borderId="0" xfId="0" applyFont="1" applyBorder="1" applyAlignment="1" applyProtection="1">
      <alignment horizontal="center"/>
    </xf>
    <xf numFmtId="0" fontId="0" fillId="0" borderId="22" xfId="0" applyBorder="1" applyProtection="1"/>
    <xf numFmtId="0" fontId="10" fillId="0" borderId="23" xfId="0" applyFont="1" applyBorder="1" applyProtection="1"/>
    <xf numFmtId="0" fontId="30" fillId="0" borderId="24" xfId="0" applyFont="1" applyFill="1" applyBorder="1" applyProtection="1"/>
    <xf numFmtId="0" fontId="31" fillId="0" borderId="7" xfId="0" applyFont="1" applyBorder="1" applyProtection="1"/>
    <xf numFmtId="0" fontId="30" fillId="0" borderId="7" xfId="0" applyFont="1" applyBorder="1" applyProtection="1"/>
    <xf numFmtId="164" fontId="24" fillId="0" borderId="4" xfId="0" applyNumberFormat="1" applyFont="1" applyBorder="1" applyAlignment="1" applyProtection="1">
      <alignment horizontal="center"/>
      <protection locked="0"/>
    </xf>
    <xf numFmtId="0" fontId="4" fillId="0" borderId="0" xfId="0" applyFont="1" applyAlignment="1" applyProtection="1">
      <alignment horizontal="left"/>
    </xf>
    <xf numFmtId="1" fontId="27" fillId="0" borderId="0" xfId="0" applyNumberFormat="1" applyFont="1" applyBorder="1" applyAlignment="1" applyProtection="1">
      <alignment horizontal="center"/>
    </xf>
    <xf numFmtId="164" fontId="22" fillId="0" borderId="0" xfId="0" applyNumberFormat="1" applyFont="1" applyProtection="1"/>
    <xf numFmtId="1" fontId="32" fillId="0" borderId="0" xfId="0" applyNumberFormat="1" applyFont="1" applyProtection="1"/>
    <xf numFmtId="1" fontId="32" fillId="0" borderId="0" xfId="0" applyNumberFormat="1" applyFont="1" applyBorder="1" applyAlignment="1" applyProtection="1">
      <alignment horizontal="right"/>
    </xf>
    <xf numFmtId="0" fontId="32" fillId="0" borderId="25" xfId="0" applyFont="1" applyBorder="1" applyProtection="1"/>
    <xf numFmtId="1" fontId="11" fillId="0" borderId="20" xfId="0" applyNumberFormat="1" applyFont="1" applyBorder="1" applyAlignment="1" applyProtection="1">
      <alignment horizontal="center"/>
    </xf>
    <xf numFmtId="164" fontId="6" fillId="0" borderId="1" xfId="0" applyNumberFormat="1" applyFont="1" applyBorder="1" applyProtection="1"/>
    <xf numFmtId="0" fontId="0" fillId="0" borderId="5" xfId="0" applyBorder="1" applyProtection="1"/>
    <xf numFmtId="164" fontId="0" fillId="0" borderId="0" xfId="0" applyNumberFormat="1" applyBorder="1" applyProtection="1"/>
    <xf numFmtId="0" fontId="3" fillId="0" borderId="0" xfId="0" applyFont="1" applyProtection="1"/>
    <xf numFmtId="2" fontId="33" fillId="0" borderId="0" xfId="0" applyNumberFormat="1" applyFont="1" applyAlignment="1" applyProtection="1">
      <alignment horizontal="center"/>
    </xf>
    <xf numFmtId="1" fontId="35" fillId="0" borderId="4" xfId="2" applyNumberFormat="1" applyFont="1" applyBorder="1" applyAlignment="1">
      <alignment horizontal="center"/>
    </xf>
    <xf numFmtId="0" fontId="36" fillId="0" borderId="4" xfId="2" applyFont="1" applyBorder="1" applyAlignment="1">
      <alignment horizontal="right"/>
    </xf>
    <xf numFmtId="0" fontId="37" fillId="0" borderId="0" xfId="0" applyFont="1" applyProtection="1"/>
    <xf numFmtId="0" fontId="38" fillId="0" borderId="0" xfId="0" applyFont="1" applyAlignment="1" applyProtection="1">
      <alignment horizontal="left"/>
    </xf>
    <xf numFmtId="0" fontId="39" fillId="0" borderId="0" xfId="0" applyFont="1" applyAlignment="1" applyProtection="1">
      <alignment horizontal="left"/>
    </xf>
    <xf numFmtId="0" fontId="39" fillId="0" borderId="0" xfId="0" applyFont="1" applyProtection="1"/>
    <xf numFmtId="1" fontId="39" fillId="0" borderId="0" xfId="0" quotePrefix="1" applyNumberFormat="1" applyFont="1" applyAlignment="1" applyProtection="1">
      <alignment horizontal="right"/>
    </xf>
    <xf numFmtId="0" fontId="38" fillId="0" borderId="0" xfId="0" applyFont="1" applyProtection="1"/>
    <xf numFmtId="0" fontId="30" fillId="0" borderId="0" xfId="0" applyFont="1" applyBorder="1" applyProtection="1"/>
    <xf numFmtId="0" fontId="0" fillId="0" borderId="0" xfId="0" applyBorder="1" applyAlignment="1" applyProtection="1">
      <alignment horizontal="left"/>
    </xf>
    <xf numFmtId="0" fontId="6" fillId="0" borderId="0" xfId="0" applyFont="1" applyBorder="1" applyAlignment="1" applyProtection="1">
      <alignment horizontal="right"/>
    </xf>
    <xf numFmtId="1" fontId="7" fillId="0" borderId="0" xfId="0" applyNumberFormat="1" applyFont="1" applyBorder="1" applyProtection="1"/>
    <xf numFmtId="2" fontId="6" fillId="0" borderId="0" xfId="0" applyNumberFormat="1" applyFont="1" applyBorder="1" applyAlignment="1" applyProtection="1">
      <alignment horizontal="center"/>
    </xf>
    <xf numFmtId="1" fontId="40" fillId="0" borderId="26" xfId="0" applyNumberFormat="1" applyFont="1" applyBorder="1" applyProtection="1"/>
    <xf numFmtId="0" fontId="40" fillId="0" borderId="27" xfId="0" applyFont="1" applyBorder="1" applyProtection="1"/>
    <xf numFmtId="0" fontId="40" fillId="0" borderId="28" xfId="0" applyFont="1" applyBorder="1" applyProtection="1"/>
    <xf numFmtId="0" fontId="40" fillId="0" borderId="0" xfId="0" applyFont="1" applyBorder="1" applyProtection="1"/>
    <xf numFmtId="0" fontId="41" fillId="0" borderId="0" xfId="0" applyFont="1" applyProtection="1"/>
    <xf numFmtId="0" fontId="7" fillId="0" borderId="0" xfId="0" applyFont="1" applyProtection="1"/>
    <xf numFmtId="0" fontId="42" fillId="0" borderId="0" xfId="0" applyFont="1" applyProtection="1"/>
    <xf numFmtId="0" fontId="43" fillId="0" borderId="0" xfId="0" applyFont="1" applyProtection="1"/>
    <xf numFmtId="0" fontId="44" fillId="0" borderId="0" xfId="0" applyFont="1" applyAlignment="1" applyProtection="1">
      <alignment horizontal="left"/>
    </xf>
    <xf numFmtId="0" fontId="0" fillId="0" borderId="0" xfId="0" quotePrefix="1" applyProtection="1"/>
    <xf numFmtId="0" fontId="41" fillId="0" borderId="0" xfId="0" applyFont="1" applyAlignment="1" applyProtection="1">
      <alignment horizontal="left"/>
    </xf>
    <xf numFmtId="0" fontId="42" fillId="0" borderId="0" xfId="0" applyFont="1" applyAlignment="1" applyProtection="1">
      <alignment horizontal="left"/>
    </xf>
    <xf numFmtId="0" fontId="44" fillId="0" borderId="0" xfId="0" applyFont="1" applyProtection="1"/>
    <xf numFmtId="0" fontId="19" fillId="0" borderId="0" xfId="0" applyFont="1" applyProtection="1"/>
    <xf numFmtId="0" fontId="45" fillId="0" borderId="0" xfId="0" applyFont="1" applyProtection="1"/>
    <xf numFmtId="0" fontId="0" fillId="0" borderId="25" xfId="0" applyBorder="1" applyProtection="1"/>
    <xf numFmtId="164" fontId="40" fillId="0" borderId="29" xfId="0" applyNumberFormat="1" applyFont="1" applyBorder="1" applyAlignment="1" applyProtection="1">
      <alignment horizontal="center"/>
    </xf>
    <xf numFmtId="164" fontId="46" fillId="0" borderId="4" xfId="2" applyNumberFormat="1" applyFont="1" applyBorder="1" applyAlignment="1" applyProtection="1">
      <alignment horizontal="center"/>
      <protection locked="0"/>
    </xf>
    <xf numFmtId="0" fontId="33" fillId="0" borderId="0" xfId="0" quotePrefix="1" applyFont="1" applyAlignment="1" applyProtection="1">
      <alignment horizontal="center"/>
    </xf>
    <xf numFmtId="0" fontId="48" fillId="0" borderId="0" xfId="0" applyFont="1" applyBorder="1" applyProtection="1"/>
    <xf numFmtId="0" fontId="49" fillId="0" borderId="0" xfId="0" applyFont="1" applyAlignment="1" applyProtection="1">
      <alignment horizontal="center"/>
    </xf>
    <xf numFmtId="0" fontId="48" fillId="0" borderId="0" xfId="0" applyFont="1" applyProtection="1"/>
    <xf numFmtId="164" fontId="50" fillId="0" borderId="0" xfId="0" applyNumberFormat="1" applyFont="1" applyAlignment="1" applyProtection="1">
      <alignment horizontal="center"/>
    </xf>
    <xf numFmtId="0" fontId="48" fillId="0" borderId="0" xfId="0" applyFont="1" applyAlignment="1" applyProtection="1">
      <alignment horizontal="center"/>
    </xf>
    <xf numFmtId="165" fontId="50" fillId="0" borderId="0" xfId="0" applyNumberFormat="1" applyFont="1" applyAlignment="1" applyProtection="1">
      <alignment horizontal="center"/>
    </xf>
    <xf numFmtId="0" fontId="51" fillId="0" borderId="0" xfId="0" applyFont="1" applyProtection="1"/>
    <xf numFmtId="0" fontId="3" fillId="0" borderId="0" xfId="0" applyFont="1" applyFill="1" applyBorder="1" applyProtection="1"/>
    <xf numFmtId="0" fontId="9" fillId="0" borderId="0" xfId="0" applyFont="1" applyProtection="1"/>
    <xf numFmtId="165" fontId="9" fillId="0" borderId="0" xfId="0" applyNumberFormat="1" applyFont="1" applyAlignment="1" applyProtection="1">
      <alignment horizontal="center"/>
    </xf>
    <xf numFmtId="0" fontId="3" fillId="0" borderId="0" xfId="0" applyFont="1"/>
    <xf numFmtId="0" fontId="12" fillId="0" borderId="0" xfId="1" applyBorder="1" applyAlignment="1" applyProtection="1">
      <alignment horizontal="center"/>
    </xf>
    <xf numFmtId="164" fontId="33" fillId="0" borderId="0" xfId="0" applyNumberFormat="1" applyFont="1" applyAlignment="1" applyProtection="1">
      <alignment horizontal="center"/>
    </xf>
    <xf numFmtId="1" fontId="35" fillId="0" borderId="4" xfId="0" applyNumberFormat="1" applyFont="1" applyBorder="1" applyAlignment="1">
      <alignment horizontal="center"/>
    </xf>
    <xf numFmtId="0" fontId="36" fillId="0" borderId="4" xfId="0" applyFont="1" applyBorder="1" applyAlignment="1">
      <alignment horizontal="right"/>
    </xf>
    <xf numFmtId="0" fontId="34" fillId="0" borderId="0" xfId="2" applyFont="1"/>
    <xf numFmtId="0" fontId="52" fillId="0" borderId="0" xfId="2" applyFont="1"/>
    <xf numFmtId="0" fontId="53" fillId="0" borderId="0" xfId="0" applyFont="1" applyProtection="1"/>
    <xf numFmtId="164" fontId="44" fillId="0" borderId="0" xfId="0" applyNumberFormat="1" applyFont="1" applyFill="1" applyBorder="1" applyAlignment="1" applyProtection="1">
      <alignment horizontal="center"/>
    </xf>
    <xf numFmtId="0" fontId="44" fillId="0" borderId="0" xfId="0" applyFont="1" applyFill="1" applyBorder="1" applyProtection="1"/>
    <xf numFmtId="0" fontId="47" fillId="0" borderId="0" xfId="0" applyFont="1" applyFill="1" applyBorder="1" applyProtection="1"/>
    <xf numFmtId="0" fontId="47" fillId="0" borderId="0" xfId="0" applyFont="1" applyFill="1" applyBorder="1" applyAlignment="1" applyProtection="1">
      <alignment horizontal="left"/>
    </xf>
    <xf numFmtId="0" fontId="48" fillId="0" borderId="0" xfId="0" applyFont="1" applyFill="1" applyBorder="1" applyAlignment="1" applyProtection="1">
      <alignment horizontal="center"/>
    </xf>
    <xf numFmtId="0" fontId="48" fillId="0" borderId="0" xfId="0" applyFont="1" applyFill="1" applyBorder="1" applyProtection="1"/>
    <xf numFmtId="164" fontId="47" fillId="0" borderId="0" xfId="0" applyNumberFormat="1" applyFont="1" applyFill="1" applyBorder="1" applyAlignment="1" applyProtection="1">
      <alignment horizontal="right"/>
    </xf>
    <xf numFmtId="0" fontId="40" fillId="0" borderId="0" xfId="0" applyFont="1" applyFill="1" applyBorder="1" applyProtection="1"/>
    <xf numFmtId="0" fontId="42" fillId="0" borderId="0" xfId="0" applyFont="1" applyFill="1" applyBorder="1" applyProtection="1"/>
    <xf numFmtId="0" fontId="49" fillId="0" borderId="0" xfId="0" applyFont="1" applyFill="1" applyAlignment="1" applyProtection="1">
      <alignment horizontal="center"/>
    </xf>
    <xf numFmtId="0" fontId="1" fillId="0" borderId="25" xfId="0" applyFont="1" applyFill="1" applyBorder="1" applyProtection="1"/>
    <xf numFmtId="0" fontId="6" fillId="0" borderId="25" xfId="0" applyFont="1" applyBorder="1" applyProtection="1"/>
    <xf numFmtId="0" fontId="1" fillId="0" borderId="25" xfId="0" applyFont="1" applyBorder="1" applyProtection="1"/>
    <xf numFmtId="0" fontId="3" fillId="0" borderId="25" xfId="0" applyFont="1" applyBorder="1" applyProtection="1"/>
    <xf numFmtId="0" fontId="12" fillId="0" borderId="0" xfId="1" applyFont="1" applyFill="1" applyAlignment="1" applyProtection="1"/>
    <xf numFmtId="0" fontId="36" fillId="0" borderId="4" xfId="0" applyFont="1" applyFill="1" applyBorder="1" applyAlignment="1">
      <alignment horizontal="right"/>
    </xf>
    <xf numFmtId="0" fontId="12" fillId="0" borderId="0" xfId="1" applyFont="1" applyAlignment="1" applyProtection="1"/>
    <xf numFmtId="0" fontId="47" fillId="0" borderId="0" xfId="0" applyFont="1" applyProtection="1"/>
    <xf numFmtId="0" fontId="47" fillId="0" borderId="0" xfId="0" quotePrefix="1" applyFont="1" applyFill="1" applyBorder="1" applyAlignment="1" applyProtection="1">
      <alignment horizontal="center"/>
    </xf>
    <xf numFmtId="0" fontId="3" fillId="0" borderId="30" xfId="0" applyFont="1" applyBorder="1" applyProtection="1"/>
    <xf numFmtId="0" fontId="3" fillId="0" borderId="31" xfId="0" applyFont="1" applyBorder="1" applyProtection="1"/>
    <xf numFmtId="0" fontId="6" fillId="0" borderId="32" xfId="0" applyFont="1" applyBorder="1" applyProtection="1"/>
    <xf numFmtId="0" fontId="19" fillId="0" borderId="0" xfId="0" applyFont="1" applyBorder="1" applyAlignment="1" applyProtection="1">
      <alignment horizontal="center"/>
    </xf>
    <xf numFmtId="1" fontId="6" fillId="0" borderId="0" xfId="0" applyNumberFormat="1" applyFont="1" applyBorder="1" applyAlignment="1" applyProtection="1">
      <alignment horizontal="center"/>
    </xf>
    <xf numFmtId="0" fontId="6" fillId="0" borderId="0" xfId="0" applyFont="1" applyBorder="1" applyProtection="1"/>
    <xf numFmtId="0" fontId="6" fillId="0" borderId="33" xfId="0" applyFont="1" applyFill="1" applyBorder="1" applyAlignment="1" applyProtection="1">
      <alignment horizontal="center"/>
    </xf>
    <xf numFmtId="0" fontId="6" fillId="0" borderId="34" xfId="0" applyFont="1" applyFill="1" applyBorder="1" applyAlignment="1" applyProtection="1">
      <alignment horizontal="center"/>
    </xf>
    <xf numFmtId="0" fontId="11" fillId="0" borderId="33" xfId="0" applyFont="1" applyFill="1" applyBorder="1" applyAlignment="1" applyProtection="1">
      <alignment horizontal="center"/>
    </xf>
    <xf numFmtId="0" fontId="8" fillId="0" borderId="34" xfId="0" applyFont="1" applyFill="1" applyBorder="1" applyAlignment="1" applyProtection="1">
      <alignment horizontal="center"/>
    </xf>
    <xf numFmtId="0" fontId="22" fillId="0" borderId="0" xfId="0" applyFont="1" applyBorder="1" applyProtection="1"/>
    <xf numFmtId="0" fontId="21" fillId="0" borderId="0" xfId="0" applyFont="1" applyBorder="1" applyAlignment="1" applyProtection="1">
      <alignment horizontal="center"/>
    </xf>
    <xf numFmtId="1" fontId="23" fillId="0" borderId="0" xfId="0" applyNumberFormat="1" applyFont="1" applyBorder="1" applyProtection="1"/>
    <xf numFmtId="1" fontId="22" fillId="0" borderId="0" xfId="0" applyNumberFormat="1" applyFont="1" applyBorder="1" applyAlignment="1" applyProtection="1">
      <alignment horizontal="right"/>
    </xf>
    <xf numFmtId="0" fontId="4" fillId="0" borderId="0" xfId="0" applyFont="1" applyBorder="1" applyProtection="1"/>
    <xf numFmtId="0" fontId="21" fillId="0" borderId="0" xfId="0" applyFont="1" applyBorder="1" applyAlignment="1" applyProtection="1">
      <alignment horizontal="right"/>
    </xf>
    <xf numFmtId="164" fontId="24" fillId="0" borderId="0" xfId="0" applyNumberFormat="1" applyFont="1" applyBorder="1" applyAlignment="1" applyProtection="1">
      <alignment horizontal="center"/>
      <protection locked="0"/>
    </xf>
    <xf numFmtId="1" fontId="24" fillId="0" borderId="0" xfId="0" applyNumberFormat="1" applyFont="1" applyBorder="1" applyAlignment="1" applyProtection="1">
      <alignment horizontal="center"/>
    </xf>
    <xf numFmtId="164" fontId="22" fillId="0" borderId="0" xfId="0" applyNumberFormat="1" applyFont="1" applyBorder="1" applyProtection="1"/>
    <xf numFmtId="0" fontId="24" fillId="0" borderId="0" xfId="0" applyFont="1" applyBorder="1" applyAlignment="1" applyProtection="1">
      <alignment horizontal="center"/>
      <protection locked="0"/>
    </xf>
    <xf numFmtId="164" fontId="24" fillId="0" borderId="0" xfId="0" quotePrefix="1" applyNumberFormat="1" applyFont="1" applyBorder="1" applyAlignment="1" applyProtection="1">
      <alignment horizontal="center"/>
      <protection locked="0"/>
    </xf>
    <xf numFmtId="0" fontId="2" fillId="0" borderId="0" xfId="0" applyFont="1" applyBorder="1" applyProtection="1"/>
    <xf numFmtId="0" fontId="32" fillId="0" borderId="0" xfId="0" applyFont="1" applyBorder="1" applyProtection="1"/>
    <xf numFmtId="0" fontId="22" fillId="0" borderId="0" xfId="0" applyFont="1" applyBorder="1" applyAlignment="1" applyProtection="1">
      <alignment horizontal="center"/>
    </xf>
    <xf numFmtId="164" fontId="24" fillId="0" borderId="35" xfId="0" applyNumberFormat="1" applyFont="1" applyBorder="1" applyAlignment="1" applyProtection="1">
      <alignment horizontal="center"/>
    </xf>
    <xf numFmtId="0" fontId="24" fillId="0" borderId="35" xfId="0" applyFont="1" applyBorder="1" applyAlignment="1" applyProtection="1">
      <alignment horizontal="center"/>
    </xf>
    <xf numFmtId="0" fontId="24" fillId="0" borderId="35" xfId="0" applyFont="1" applyBorder="1" applyAlignment="1" applyProtection="1">
      <alignment horizontal="left"/>
    </xf>
    <xf numFmtId="1" fontId="8" fillId="0" borderId="0" xfId="0" applyNumberFormat="1" applyFont="1" applyBorder="1" applyAlignment="1" applyProtection="1">
      <alignment horizontal="center"/>
    </xf>
    <xf numFmtId="1" fontId="6" fillId="0" borderId="36" xfId="0" applyNumberFormat="1" applyFont="1" applyFill="1" applyBorder="1" applyAlignment="1" applyProtection="1">
      <alignment horizontal="center"/>
    </xf>
    <xf numFmtId="1" fontId="8" fillId="0" borderId="36" xfId="0" applyNumberFormat="1" applyFont="1" applyFill="1" applyBorder="1" applyAlignment="1" applyProtection="1">
      <alignment horizontal="center"/>
    </xf>
    <xf numFmtId="1" fontId="22" fillId="0" borderId="0" xfId="0" applyNumberFormat="1" applyFont="1" applyBorder="1" applyProtection="1"/>
    <xf numFmtId="164" fontId="9" fillId="0" borderId="27" xfId="0" applyNumberFormat="1" applyFont="1" applyBorder="1" applyAlignment="1" applyProtection="1">
      <alignment horizontal="right"/>
    </xf>
    <xf numFmtId="164" fontId="9" fillId="0" borderId="0" xfId="0" applyNumberFormat="1" applyFont="1" applyBorder="1" applyAlignment="1" applyProtection="1">
      <alignment horizontal="right"/>
    </xf>
    <xf numFmtId="164" fontId="9" fillId="0" borderId="0" xfId="0" applyNumberFormat="1" applyFont="1" applyBorder="1" applyProtection="1"/>
    <xf numFmtId="164" fontId="3" fillId="0" borderId="37" xfId="0" applyNumberFormat="1" applyFont="1" applyBorder="1" applyProtection="1"/>
    <xf numFmtId="164" fontId="19" fillId="0" borderId="38" xfId="0" applyNumberFormat="1" applyFont="1" applyBorder="1" applyProtection="1"/>
    <xf numFmtId="0" fontId="19" fillId="0" borderId="0" xfId="0" applyFont="1" applyBorder="1"/>
    <xf numFmtId="1" fontId="0" fillId="0" borderId="0" xfId="0" applyNumberFormat="1" applyBorder="1" applyProtection="1"/>
    <xf numFmtId="1"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center"/>
    </xf>
    <xf numFmtId="1" fontId="30" fillId="0" borderId="0" xfId="0" applyNumberFormat="1" applyFont="1" applyBorder="1" applyAlignment="1" applyProtection="1">
      <alignment horizontal="left"/>
    </xf>
    <xf numFmtId="166" fontId="0" fillId="0" borderId="0" xfId="0" applyNumberFormat="1" applyBorder="1" applyAlignment="1" applyProtection="1">
      <alignment horizontal="center"/>
    </xf>
    <xf numFmtId="1" fontId="6" fillId="0" borderId="0" xfId="0" applyNumberFormat="1" applyFont="1" applyBorder="1" applyAlignment="1" applyProtection="1">
      <alignment horizontal="right"/>
    </xf>
    <xf numFmtId="166" fontId="6" fillId="0" borderId="0" xfId="0" applyNumberFormat="1" applyFont="1" applyBorder="1" applyAlignment="1" applyProtection="1">
      <alignment horizontal="center"/>
    </xf>
    <xf numFmtId="1" fontId="3" fillId="0" borderId="0" xfId="0" applyNumberFormat="1" applyFont="1" applyBorder="1" applyAlignment="1" applyProtection="1">
      <alignment horizontal="right"/>
    </xf>
    <xf numFmtId="1" fontId="9" fillId="0" borderId="0" xfId="0" applyNumberFormat="1" applyFont="1" applyFill="1" applyBorder="1" applyAlignment="1" applyProtection="1">
      <alignment horizontal="left"/>
    </xf>
    <xf numFmtId="0" fontId="7" fillId="0" borderId="0" xfId="0" applyFont="1" applyBorder="1" applyProtection="1"/>
    <xf numFmtId="1" fontId="19" fillId="0" borderId="0" xfId="0" applyNumberFormat="1" applyFont="1" applyFill="1" applyBorder="1" applyAlignment="1" applyProtection="1">
      <alignment horizontal="left"/>
    </xf>
    <xf numFmtId="1" fontId="10" fillId="0" borderId="0" xfId="0" applyNumberFormat="1" applyFont="1" applyBorder="1" applyAlignment="1" applyProtection="1">
      <alignment horizontal="right"/>
    </xf>
    <xf numFmtId="1" fontId="9" fillId="0" borderId="0" xfId="0" applyNumberFormat="1" applyFont="1" applyBorder="1" applyAlignment="1" applyProtection="1">
      <alignment horizontal="right"/>
    </xf>
    <xf numFmtId="1" fontId="10" fillId="0" borderId="0" xfId="0" applyNumberFormat="1" applyFont="1" applyBorder="1" applyAlignment="1" applyProtection="1">
      <alignment horizontal="left"/>
    </xf>
    <xf numFmtId="1" fontId="9" fillId="0" borderId="0" xfId="0" applyNumberFormat="1" applyFont="1" applyBorder="1" applyAlignment="1" applyProtection="1">
      <alignment horizontal="left"/>
    </xf>
    <xf numFmtId="0" fontId="9" fillId="0" borderId="0" xfId="0" applyFont="1" applyBorder="1" applyAlignment="1" applyProtection="1">
      <alignment horizontal="right"/>
    </xf>
    <xf numFmtId="1" fontId="0" fillId="0" borderId="39" xfId="0" applyNumberFormat="1" applyBorder="1" applyProtection="1"/>
    <xf numFmtId="2" fontId="6" fillId="0" borderId="1" xfId="0" applyNumberFormat="1" applyFont="1" applyBorder="1" applyAlignment="1" applyProtection="1">
      <alignment horizontal="right"/>
    </xf>
    <xf numFmtId="0" fontId="20" fillId="0" borderId="0" xfId="0" applyFont="1" applyBorder="1" applyAlignment="1" applyProtection="1">
      <alignment horizontal="center"/>
    </xf>
    <xf numFmtId="0" fontId="3" fillId="0" borderId="0" xfId="0" applyFont="1" applyBorder="1" applyAlignment="1" applyProtection="1">
      <alignment horizontal="right"/>
    </xf>
    <xf numFmtId="0" fontId="22" fillId="0" borderId="0" xfId="0" applyFont="1" applyFill="1" applyBorder="1" applyProtection="1"/>
    <xf numFmtId="0" fontId="27" fillId="0" borderId="0" xfId="1" applyFont="1" applyFill="1" applyBorder="1" applyAlignment="1" applyProtection="1"/>
    <xf numFmtId="164" fontId="27" fillId="0" borderId="0" xfId="0" applyNumberFormat="1" applyFont="1" applyFill="1" applyBorder="1" applyAlignment="1" applyProtection="1">
      <alignment horizontal="center"/>
    </xf>
    <xf numFmtId="0" fontId="29" fillId="0" borderId="0" xfId="0" applyFont="1" applyFill="1" applyBorder="1" applyAlignment="1" applyProtection="1">
      <alignment horizontal="center"/>
    </xf>
    <xf numFmtId="0" fontId="27" fillId="0" borderId="0" xfId="0" applyFont="1" applyFill="1" applyBorder="1" applyAlignment="1" applyProtection="1">
      <alignment horizontal="center"/>
    </xf>
    <xf numFmtId="167" fontId="28"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165" fontId="27" fillId="3" borderId="5" xfId="0" applyNumberFormat="1" applyFont="1" applyFill="1" applyBorder="1" applyAlignment="1" applyProtection="1">
      <alignment horizontal="center"/>
    </xf>
    <xf numFmtId="0" fontId="54" fillId="3" borderId="40" xfId="0" applyFont="1" applyFill="1" applyBorder="1" applyAlignment="1" applyProtection="1">
      <alignment horizontal="center"/>
    </xf>
    <xf numFmtId="0" fontId="54" fillId="3" borderId="41" xfId="0" applyFont="1" applyFill="1" applyBorder="1" applyAlignment="1" applyProtection="1">
      <alignment horizontal="center"/>
    </xf>
    <xf numFmtId="164" fontId="37" fillId="0" borderId="0" xfId="0" quotePrefix="1" applyNumberFormat="1" applyFont="1" applyBorder="1" applyProtection="1"/>
    <xf numFmtId="164" fontId="55" fillId="0" borderId="4" xfId="0" applyNumberFormat="1" applyFont="1" applyBorder="1" applyAlignment="1" applyProtection="1">
      <alignment horizontal="center"/>
      <protection locked="0"/>
    </xf>
    <xf numFmtId="0" fontId="55" fillId="0" borderId="4" xfId="0" applyFont="1" applyBorder="1" applyAlignment="1" applyProtection="1">
      <alignment horizontal="center"/>
      <protection locked="0"/>
    </xf>
    <xf numFmtId="164" fontId="56" fillId="0" borderId="4" xfId="0" applyNumberFormat="1" applyFont="1" applyBorder="1" applyAlignment="1" applyProtection="1">
      <alignment horizontal="center"/>
      <protection locked="0"/>
    </xf>
    <xf numFmtId="0" fontId="57" fillId="0" borderId="0" xfId="0" applyFont="1" applyProtection="1"/>
    <xf numFmtId="0" fontId="42" fillId="0" borderId="0" xfId="0" applyNumberFormat="1" applyFont="1" applyProtection="1"/>
    <xf numFmtId="1" fontId="58" fillId="0" borderId="4" xfId="0" applyNumberFormat="1" applyFont="1" applyBorder="1" applyAlignment="1" applyProtection="1">
      <alignment horizontal="center"/>
      <protection locked="0"/>
    </xf>
    <xf numFmtId="1" fontId="59" fillId="0" borderId="4" xfId="0" applyNumberFormat="1" applyFont="1" applyBorder="1" applyAlignment="1" applyProtection="1">
      <alignment horizontal="center"/>
    </xf>
    <xf numFmtId="0" fontId="60" fillId="0" borderId="4" xfId="0" applyFont="1" applyBorder="1" applyAlignment="1" applyProtection="1">
      <alignment horizontal="right"/>
    </xf>
    <xf numFmtId="0" fontId="61" fillId="0" borderId="0" xfId="0" applyFont="1" applyProtection="1"/>
    <xf numFmtId="164" fontId="61" fillId="0" borderId="0" xfId="0" applyNumberFormat="1" applyFont="1" applyProtection="1"/>
    <xf numFmtId="1" fontId="61" fillId="0" borderId="0" xfId="0" applyNumberFormat="1" applyFont="1" applyProtection="1"/>
    <xf numFmtId="0" fontId="62" fillId="0" borderId="0" xfId="1" applyFont="1" applyAlignment="1" applyProtection="1"/>
    <xf numFmtId="0" fontId="62" fillId="0" borderId="0" xfId="0" applyFont="1"/>
    <xf numFmtId="1" fontId="55" fillId="0" borderId="4" xfId="0" applyNumberFormat="1" applyFont="1" applyBorder="1" applyAlignment="1" applyProtection="1">
      <alignment horizontal="center"/>
      <protection locked="0"/>
    </xf>
    <xf numFmtId="164" fontId="47" fillId="0" borderId="5" xfId="0" applyNumberFormat="1" applyFont="1" applyBorder="1" applyAlignment="1" applyProtection="1">
      <alignment horizontal="center"/>
    </xf>
    <xf numFmtId="0" fontId="14" fillId="2" borderId="3" xfId="0" applyFont="1" applyFill="1" applyBorder="1" applyAlignment="1">
      <alignment horizontal="left" wrapText="1"/>
    </xf>
    <xf numFmtId="0" fontId="14" fillId="2" borderId="0" xfId="0" applyFont="1" applyFill="1" applyBorder="1" applyAlignment="1">
      <alignment horizontal="left" wrapText="1"/>
    </xf>
    <xf numFmtId="0" fontId="13" fillId="2" borderId="2" xfId="0" applyFont="1" applyFill="1" applyBorder="1" applyAlignment="1">
      <alignment wrapText="1"/>
    </xf>
    <xf numFmtId="0" fontId="13" fillId="2" borderId="3"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3" xfId="0" applyFont="1" applyFill="1" applyBorder="1" applyAlignment="1">
      <alignment vertical="top" wrapText="1"/>
    </xf>
    <xf numFmtId="0" fontId="13" fillId="2" borderId="0" xfId="0" applyFont="1" applyFill="1" applyBorder="1" applyAlignment="1">
      <alignment vertical="top" wrapText="1"/>
    </xf>
    <xf numFmtId="0" fontId="13" fillId="2" borderId="2" xfId="0" applyFont="1"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2" xfId="0" applyFill="1" applyBorder="1" applyAlignment="1">
      <alignment vertical="top" wrapText="1"/>
    </xf>
    <xf numFmtId="0" fontId="16" fillId="2" borderId="3" xfId="0" applyFont="1" applyFill="1" applyBorder="1" applyAlignment="1">
      <alignment vertical="top" wrapText="1"/>
    </xf>
    <xf numFmtId="0" fontId="16" fillId="2" borderId="0" xfId="0" applyFont="1" applyFill="1" applyBorder="1" applyAlignment="1">
      <alignment vertical="top" wrapText="1"/>
    </xf>
    <xf numFmtId="0" fontId="16" fillId="2" borderId="2" xfId="0" applyFont="1" applyFill="1" applyBorder="1" applyAlignment="1">
      <alignment vertical="top" wrapText="1"/>
    </xf>
    <xf numFmtId="0" fontId="15" fillId="2" borderId="3" xfId="0" applyFont="1" applyFill="1" applyBorder="1" applyAlignment="1">
      <alignment vertical="top" wrapText="1"/>
    </xf>
    <xf numFmtId="0" fontId="15" fillId="2" borderId="0" xfId="0" applyFont="1" applyFill="1" applyBorder="1" applyAlignment="1">
      <alignment vertical="top" wrapText="1"/>
    </xf>
    <xf numFmtId="0" fontId="15" fillId="2" borderId="2" xfId="0" applyFont="1" applyFill="1" applyBorder="1" applyAlignment="1">
      <alignment vertical="top" wrapText="1"/>
    </xf>
    <xf numFmtId="0" fontId="16" fillId="2" borderId="3" xfId="0" applyFont="1" applyFill="1" applyBorder="1" applyAlignment="1">
      <alignment horizontal="left" vertical="top" wrapText="1" indent="1"/>
    </xf>
    <xf numFmtId="0" fontId="16" fillId="2" borderId="0" xfId="0" applyFont="1" applyFill="1" applyBorder="1" applyAlignment="1">
      <alignment horizontal="left" vertical="top" wrapText="1" indent="1"/>
    </xf>
    <xf numFmtId="0" fontId="16" fillId="2" borderId="2" xfId="0" applyFont="1" applyFill="1" applyBorder="1" applyAlignment="1">
      <alignment horizontal="left" vertical="top" wrapText="1" indent="1"/>
    </xf>
    <xf numFmtId="0" fontId="0" fillId="2" borderId="3"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2" xfId="0" applyFill="1" applyBorder="1" applyAlignment="1">
      <alignment horizontal="left" vertical="top" wrapText="1" indent="1"/>
    </xf>
    <xf numFmtId="0" fontId="12" fillId="2" borderId="3" xfId="1" applyFill="1" applyBorder="1" applyAlignment="1" applyProtection="1">
      <alignment vertical="top" wrapText="1"/>
    </xf>
    <xf numFmtId="0" fontId="12" fillId="2" borderId="0" xfId="1" applyFill="1" applyBorder="1" applyAlignment="1" applyProtection="1">
      <alignment vertical="top" wrapText="1"/>
    </xf>
    <xf numFmtId="0" fontId="12" fillId="2" borderId="2" xfId="1" applyFill="1" applyBorder="1" applyAlignment="1" applyProtection="1">
      <alignment vertical="top" wrapText="1"/>
    </xf>
    <xf numFmtId="0" fontId="17" fillId="2" borderId="0" xfId="0" applyFont="1" applyFill="1" applyAlignment="1">
      <alignment vertical="top" wrapText="1"/>
    </xf>
    <xf numFmtId="0" fontId="17" fillId="0" borderId="45" xfId="0" applyFont="1" applyBorder="1" applyAlignment="1">
      <alignment horizontal="right" wrapText="1"/>
    </xf>
    <xf numFmtId="0" fontId="17" fillId="0" borderId="46" xfId="0" applyFont="1" applyBorder="1" applyAlignment="1">
      <alignment horizontal="right" wrapText="1"/>
    </xf>
    <xf numFmtId="0" fontId="17" fillId="0" borderId="47" xfId="0" applyFont="1" applyBorder="1" applyAlignment="1">
      <alignment horizontal="right" wrapText="1"/>
    </xf>
    <xf numFmtId="0" fontId="17" fillId="0" borderId="48" xfId="0" applyFont="1" applyBorder="1" applyAlignment="1">
      <alignment horizontal="right" wrapText="1"/>
    </xf>
    <xf numFmtId="0" fontId="0" fillId="0" borderId="42" xfId="0" applyBorder="1"/>
    <xf numFmtId="0" fontId="0" fillId="0" borderId="43" xfId="0" applyBorder="1"/>
    <xf numFmtId="0" fontId="0" fillId="0" borderId="44" xfId="0" applyBorder="1"/>
    <xf numFmtId="0" fontId="17" fillId="0" borderId="49" xfId="0" applyFont="1" applyBorder="1" applyAlignment="1">
      <alignment horizontal="right" wrapText="1"/>
    </xf>
    <xf numFmtId="0" fontId="17" fillId="0" borderId="50" xfId="0" applyFont="1" applyBorder="1" applyAlignment="1">
      <alignment horizontal="right" wrapText="1"/>
    </xf>
    <xf numFmtId="0" fontId="17" fillId="0" borderId="51" xfId="0" applyFont="1" applyBorder="1" applyAlignment="1">
      <alignment horizontal="right" wrapText="1"/>
    </xf>
    <xf numFmtId="0" fontId="17" fillId="0" borderId="52" xfId="0" applyFont="1" applyBorder="1" applyAlignment="1">
      <alignment horizontal="right" wrapText="1"/>
    </xf>
  </cellXfs>
  <cellStyles count="3">
    <cellStyle name="Hyperlink" xfId="1" builtinId="8"/>
    <cellStyle name="Normal" xfId="0" builtinId="0"/>
    <cellStyle name="Normal_Thomas madprogram"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www.motion-online.dk/fora/index.php?showtopic=16818" TargetMode="External"/><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10</xdr:row>
      <xdr:rowOff>123825</xdr:rowOff>
    </xdr:from>
    <xdr:to>
      <xdr:col>12</xdr:col>
      <xdr:colOff>1600200</xdr:colOff>
      <xdr:row>13</xdr:row>
      <xdr:rowOff>114300</xdr:rowOff>
    </xdr:to>
    <xdr:pic>
      <xdr:nvPicPr>
        <xdr:cNvPr id="1025" name="Picture 1" descr="foedevarer_e_fordeling"/>
        <xdr:cNvPicPr>
          <a:picLocks noChangeAspect="1" noChangeArrowheads="1"/>
        </xdr:cNvPicPr>
      </xdr:nvPicPr>
      <xdr:blipFill>
        <a:blip xmlns:r="http://schemas.openxmlformats.org/officeDocument/2006/relationships" r:embed="rId1" cstate="print"/>
        <a:srcRect/>
        <a:stretch>
          <a:fillRect/>
        </a:stretch>
      </xdr:blipFill>
      <xdr:spPr bwMode="auto">
        <a:xfrm>
          <a:off x="6896100" y="3228975"/>
          <a:ext cx="1581150" cy="695325"/>
        </a:xfrm>
        <a:prstGeom prst="rect">
          <a:avLst/>
        </a:prstGeom>
        <a:noFill/>
      </xdr:spPr>
    </xdr:pic>
    <xdr:clientData/>
  </xdr:twoCellAnchor>
  <xdr:twoCellAnchor>
    <xdr:from>
      <xdr:col>0</xdr:col>
      <xdr:colOff>38100</xdr:colOff>
      <xdr:row>8</xdr:row>
      <xdr:rowOff>19050</xdr:rowOff>
    </xdr:from>
    <xdr:to>
      <xdr:col>2</xdr:col>
      <xdr:colOff>66675</xdr:colOff>
      <xdr:row>10</xdr:row>
      <xdr:rowOff>161925</xdr:rowOff>
    </xdr:to>
    <xdr:sp macro="" textlink="">
      <xdr:nvSpPr>
        <xdr:cNvPr id="1029" name="Text Box 5"/>
        <xdr:cNvSpPr txBox="1">
          <a:spLocks noChangeArrowheads="1"/>
        </xdr:cNvSpPr>
      </xdr:nvSpPr>
      <xdr:spPr bwMode="auto">
        <a:xfrm>
          <a:off x="38100" y="2638425"/>
          <a:ext cx="2667000" cy="628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da-DK" sz="700" b="0" i="0" u="sng" strike="noStrike">
              <a:solidFill>
                <a:srgbClr val="000000"/>
              </a:solidFill>
              <a:latin typeface="Arial"/>
              <a:cs typeface="Arial"/>
            </a:rPr>
            <a:t>Højt og lavt GI inddeles efter følgende definition:</a:t>
          </a:r>
          <a:endParaRPr lang="da-DK" sz="700" b="0" i="0" strike="noStrike">
            <a:solidFill>
              <a:srgbClr val="000000"/>
            </a:solidFill>
            <a:latin typeface="Arial"/>
            <a:cs typeface="Arial"/>
          </a:endParaRPr>
        </a:p>
        <a:p>
          <a:pPr algn="l" rtl="0">
            <a:defRPr sz="1000"/>
          </a:pPr>
          <a:r>
            <a:rPr lang="da-DK" sz="700" b="0" i="0" strike="noStrike">
              <a:solidFill>
                <a:srgbClr val="000000"/>
              </a:solidFill>
              <a:latin typeface="Arial"/>
              <a:cs typeface="Arial"/>
            </a:rPr>
            <a:t>Lavt GI              under 55</a:t>
          </a:r>
        </a:p>
        <a:p>
          <a:pPr algn="l" rtl="0">
            <a:defRPr sz="1000"/>
          </a:pPr>
          <a:r>
            <a:rPr lang="da-DK" sz="700" b="0" i="0" strike="noStrike">
              <a:solidFill>
                <a:srgbClr val="000000"/>
              </a:solidFill>
              <a:latin typeface="Arial"/>
              <a:cs typeface="Arial"/>
            </a:rPr>
            <a:t>Middel GI          mellem 56-69</a:t>
          </a:r>
        </a:p>
        <a:p>
          <a:pPr algn="l" rtl="0">
            <a:defRPr sz="1000"/>
          </a:pPr>
          <a:r>
            <a:rPr lang="da-DK" sz="700" b="0" i="0" strike="noStrike">
              <a:solidFill>
                <a:srgbClr val="000000"/>
              </a:solidFill>
              <a:latin typeface="Arial"/>
              <a:cs typeface="Arial"/>
            </a:rPr>
            <a:t>Højt GI              over 70</a:t>
          </a:r>
        </a:p>
      </xdr:txBody>
    </xdr:sp>
    <xdr:clientData/>
  </xdr:twoCellAnchor>
  <xdr:twoCellAnchor>
    <xdr:from>
      <xdr:col>11</xdr:col>
      <xdr:colOff>0</xdr:colOff>
      <xdr:row>0</xdr:row>
      <xdr:rowOff>0</xdr:rowOff>
    </xdr:from>
    <xdr:to>
      <xdr:col>13</xdr:col>
      <xdr:colOff>0</xdr:colOff>
      <xdr:row>1</xdr:row>
      <xdr:rowOff>0</xdr:rowOff>
    </xdr:to>
    <xdr:sp macro="" textlink="">
      <xdr:nvSpPr>
        <xdr:cNvPr id="1030" name="Rectangle 6"/>
        <xdr:cNvSpPr>
          <a:spLocks noChangeArrowheads="1"/>
        </xdr:cNvSpPr>
      </xdr:nvSpPr>
      <xdr:spPr bwMode="auto">
        <a:xfrm>
          <a:off x="6438900" y="0"/>
          <a:ext cx="2114550" cy="257175"/>
        </a:xfrm>
        <a:prstGeom prst="rect">
          <a:avLst/>
        </a:prstGeom>
        <a:noFill/>
        <a:ln w="9525">
          <a:solidFill>
            <a:srgbClr val="000000"/>
          </a:solidFill>
          <a:miter lim="800000"/>
          <a:headEnd/>
          <a:tailEnd/>
        </a:ln>
        <a:effectLst/>
      </xdr:spPr>
    </xdr:sp>
    <xdr:clientData/>
  </xdr:twoCellAnchor>
  <xdr:twoCellAnchor>
    <xdr:from>
      <xdr:col>17</xdr:col>
      <xdr:colOff>0</xdr:colOff>
      <xdr:row>2</xdr:row>
      <xdr:rowOff>0</xdr:rowOff>
    </xdr:from>
    <xdr:to>
      <xdr:col>20</xdr:col>
      <xdr:colOff>0</xdr:colOff>
      <xdr:row>4</xdr:row>
      <xdr:rowOff>0</xdr:rowOff>
    </xdr:to>
    <xdr:sp macro="" textlink="">
      <xdr:nvSpPr>
        <xdr:cNvPr id="1034" name="Rectangle 10"/>
        <xdr:cNvSpPr>
          <a:spLocks noChangeArrowheads="1"/>
        </xdr:cNvSpPr>
      </xdr:nvSpPr>
      <xdr:spPr bwMode="auto">
        <a:xfrm>
          <a:off x="10572750" y="390525"/>
          <a:ext cx="4419600" cy="866775"/>
        </a:xfrm>
        <a:prstGeom prst="rect">
          <a:avLst/>
        </a:prstGeom>
        <a:noFill/>
        <a:ln w="9525">
          <a:solidFill>
            <a:srgbClr val="000000"/>
          </a:solidFill>
          <a:miter lim="800000"/>
          <a:headEnd/>
          <a:tailEnd/>
        </a:ln>
        <a:effectLst>
          <a:outerShdw dist="107763" dir="18900000" algn="ctr" rotWithShape="0">
            <a:srgbClr val="808080">
              <a:alpha val="50000"/>
            </a:srgbClr>
          </a:outerShdw>
        </a:effectLst>
      </xdr:spPr>
    </xdr:sp>
    <xdr:clientData/>
  </xdr:twoCellAnchor>
  <xdr:twoCellAnchor editAs="oneCell">
    <xdr:from>
      <xdr:col>16</xdr:col>
      <xdr:colOff>552450</xdr:colOff>
      <xdr:row>33</xdr:row>
      <xdr:rowOff>171450</xdr:rowOff>
    </xdr:from>
    <xdr:to>
      <xdr:col>20</xdr:col>
      <xdr:colOff>152400</xdr:colOff>
      <xdr:row>36</xdr:row>
      <xdr:rowOff>133350</xdr:rowOff>
    </xdr:to>
    <xdr:sp macro="" textlink="">
      <xdr:nvSpPr>
        <xdr:cNvPr id="1035" name="Text Box 11"/>
        <xdr:cNvSpPr txBox="1">
          <a:spLocks noChangeArrowheads="1"/>
        </xdr:cNvSpPr>
      </xdr:nvSpPr>
      <xdr:spPr bwMode="auto">
        <a:xfrm>
          <a:off x="10496550" y="8258175"/>
          <a:ext cx="4648200" cy="933450"/>
        </a:xfrm>
        <a:prstGeom prst="rect">
          <a:avLst/>
        </a:prstGeom>
        <a:noFill/>
        <a:ln w="9525">
          <a:noFill/>
          <a:miter lim="800000"/>
          <a:headEnd/>
          <a:tailEnd/>
        </a:ln>
      </xdr:spPr>
      <xdr:txBody>
        <a:bodyPr vertOverflow="clip" wrap="square" lIns="91440" tIns="73152" rIns="0" bIns="0" anchor="t" upright="1"/>
        <a:lstStyle/>
        <a:p>
          <a:pPr algn="l" rtl="0">
            <a:defRPr sz="1000"/>
          </a:pPr>
          <a:r>
            <a:rPr lang="da-DK" sz="4800" b="0" i="0" u="sng" strike="noStrike">
              <a:solidFill>
                <a:srgbClr val="3366FF"/>
              </a:solidFill>
              <a:latin typeface="Arial"/>
              <a:cs typeface="Arial"/>
            </a:rPr>
            <a:t>Mandel-kiks: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1371600</xdr:colOff>
      <xdr:row>34</xdr:row>
      <xdr:rowOff>838200</xdr:rowOff>
    </xdr:to>
    <xdr:pic>
      <xdr:nvPicPr>
        <xdr:cNvPr id="2053" name="Picture 5" descr="steak"/>
        <xdr:cNvPicPr>
          <a:picLocks noChangeAspect="1" noChangeArrowheads="1"/>
        </xdr:cNvPicPr>
      </xdr:nvPicPr>
      <xdr:blipFill>
        <a:blip xmlns:r="http://schemas.openxmlformats.org/officeDocument/2006/relationships" r:embed="rId1" cstate="print"/>
        <a:srcRect/>
        <a:stretch>
          <a:fillRect/>
        </a:stretch>
      </xdr:blipFill>
      <xdr:spPr bwMode="auto">
        <a:xfrm>
          <a:off x="0" y="19573875"/>
          <a:ext cx="1371600" cy="838200"/>
        </a:xfrm>
        <a:prstGeom prst="rect">
          <a:avLst/>
        </a:prstGeom>
        <a:noFill/>
      </xdr:spPr>
    </xdr:pic>
    <xdr:clientData/>
  </xdr:twoCellAnchor>
  <xdr:twoCellAnchor editAs="oneCell">
    <xdr:from>
      <xdr:col>0</xdr:col>
      <xdr:colOff>0</xdr:colOff>
      <xdr:row>46</xdr:row>
      <xdr:rowOff>0</xdr:rowOff>
    </xdr:from>
    <xdr:to>
      <xdr:col>0</xdr:col>
      <xdr:colOff>1143000</xdr:colOff>
      <xdr:row>46</xdr:row>
      <xdr:rowOff>1524000</xdr:rowOff>
    </xdr:to>
    <xdr:pic>
      <xdr:nvPicPr>
        <xdr:cNvPr id="2054" name="Picture 6" descr="vo2_maaling120"/>
        <xdr:cNvPicPr>
          <a:picLocks noChangeAspect="1" noChangeArrowheads="1"/>
        </xdr:cNvPicPr>
      </xdr:nvPicPr>
      <xdr:blipFill>
        <a:blip xmlns:r="http://schemas.openxmlformats.org/officeDocument/2006/relationships" r:embed="rId2" cstate="print"/>
        <a:srcRect/>
        <a:stretch>
          <a:fillRect/>
        </a:stretch>
      </xdr:blipFill>
      <xdr:spPr bwMode="auto">
        <a:xfrm>
          <a:off x="0" y="25774650"/>
          <a:ext cx="1143000" cy="1524000"/>
        </a:xfrm>
        <a:prstGeom prst="rect">
          <a:avLst/>
        </a:prstGeom>
        <a:noFill/>
      </xdr:spPr>
    </xdr:pic>
    <xdr:clientData/>
  </xdr:twoCellAnchor>
  <xdr:twoCellAnchor editAs="oneCell">
    <xdr:from>
      <xdr:col>0</xdr:col>
      <xdr:colOff>0</xdr:colOff>
      <xdr:row>102</xdr:row>
      <xdr:rowOff>0</xdr:rowOff>
    </xdr:from>
    <xdr:to>
      <xdr:col>0</xdr:col>
      <xdr:colOff>304800</xdr:colOff>
      <xdr:row>102</xdr:row>
      <xdr:rowOff>238125</xdr:rowOff>
    </xdr:to>
    <xdr:pic>
      <xdr:nvPicPr>
        <xdr:cNvPr id="2055" name="Picture 7" descr="pil_sort">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56216550"/>
          <a:ext cx="304800" cy="238125"/>
        </a:xfrm>
        <a:prstGeom prst="rect">
          <a:avLst/>
        </a:prstGeom>
        <a:noFill/>
      </xdr:spPr>
    </xdr:pic>
    <xdr:clientData/>
  </xdr:twoCellAnchor>
  <xdr:twoCellAnchor editAs="oneCell">
    <xdr:from>
      <xdr:col>0</xdr:col>
      <xdr:colOff>38100</xdr:colOff>
      <xdr:row>3</xdr:row>
      <xdr:rowOff>409575</xdr:rowOff>
    </xdr:from>
    <xdr:to>
      <xdr:col>0</xdr:col>
      <xdr:colOff>752475</xdr:colOff>
      <xdr:row>3</xdr:row>
      <xdr:rowOff>1123950</xdr:rowOff>
    </xdr:to>
    <xdr:pic>
      <xdr:nvPicPr>
        <xdr:cNvPr id="2056" name="Picture 8" descr="vent_hood75"/>
        <xdr:cNvPicPr>
          <a:picLocks noChangeAspect="1" noChangeArrowheads="1"/>
        </xdr:cNvPicPr>
      </xdr:nvPicPr>
      <xdr:blipFill>
        <a:blip xmlns:r="http://schemas.openxmlformats.org/officeDocument/2006/relationships" r:embed="rId5" cstate="print"/>
        <a:srcRect/>
        <a:stretch>
          <a:fillRect/>
        </a:stretch>
      </xdr:blipFill>
      <xdr:spPr bwMode="auto">
        <a:xfrm>
          <a:off x="38100" y="914400"/>
          <a:ext cx="714375" cy="7143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95250</xdr:colOff>
      <xdr:row>1</xdr:row>
      <xdr:rowOff>95250</xdr:rowOff>
    </xdr:to>
    <xdr:pic>
      <xdr:nvPicPr>
        <xdr:cNvPr id="3073" name="Picture 1" descr="spacer"/>
        <xdr:cNvPicPr>
          <a:picLocks noChangeAspect="1" noChangeArrowheads="1"/>
        </xdr:cNvPicPr>
      </xdr:nvPicPr>
      <xdr:blipFill>
        <a:blip xmlns:r="http://schemas.openxmlformats.org/officeDocument/2006/relationships" r:embed="rId1"/>
        <a:srcRect/>
        <a:stretch>
          <a:fillRect/>
        </a:stretch>
      </xdr:blipFill>
      <xdr:spPr bwMode="auto">
        <a:xfrm>
          <a:off x="0" y="161925"/>
          <a:ext cx="95250" cy="95250"/>
        </a:xfrm>
        <a:prstGeom prst="rect">
          <a:avLst/>
        </a:prstGeom>
        <a:noFill/>
      </xdr:spPr>
    </xdr:pic>
    <xdr:clientData/>
  </xdr:twoCellAnchor>
  <xdr:twoCellAnchor editAs="oneCell">
    <xdr:from>
      <xdr:col>0</xdr:col>
      <xdr:colOff>0</xdr:colOff>
      <xdr:row>12</xdr:row>
      <xdr:rowOff>0</xdr:rowOff>
    </xdr:from>
    <xdr:to>
      <xdr:col>0</xdr:col>
      <xdr:colOff>95250</xdr:colOff>
      <xdr:row>12</xdr:row>
      <xdr:rowOff>95250</xdr:rowOff>
    </xdr:to>
    <xdr:pic>
      <xdr:nvPicPr>
        <xdr:cNvPr id="3074" name="Picture 2" descr="spacer"/>
        <xdr:cNvPicPr>
          <a:picLocks noChangeAspect="1" noChangeArrowheads="1"/>
        </xdr:cNvPicPr>
      </xdr:nvPicPr>
      <xdr:blipFill>
        <a:blip xmlns:r="http://schemas.openxmlformats.org/officeDocument/2006/relationships" r:embed="rId1"/>
        <a:srcRect/>
        <a:stretch>
          <a:fillRect/>
        </a:stretch>
      </xdr:blipFill>
      <xdr:spPr bwMode="auto">
        <a:xfrm>
          <a:off x="0" y="3724275"/>
          <a:ext cx="95250" cy="95250"/>
        </a:xfrm>
        <a:prstGeom prst="rect">
          <a:avLst/>
        </a:prstGeom>
        <a:noFill/>
      </xdr:spPr>
    </xdr:pic>
    <xdr:clientData/>
  </xdr:twoCellAnchor>
  <xdr:twoCellAnchor editAs="oneCell">
    <xdr:from>
      <xdr:col>0</xdr:col>
      <xdr:colOff>0</xdr:colOff>
      <xdr:row>16</xdr:row>
      <xdr:rowOff>0</xdr:rowOff>
    </xdr:from>
    <xdr:to>
      <xdr:col>0</xdr:col>
      <xdr:colOff>95250</xdr:colOff>
      <xdr:row>16</xdr:row>
      <xdr:rowOff>95250</xdr:rowOff>
    </xdr:to>
    <xdr:pic>
      <xdr:nvPicPr>
        <xdr:cNvPr id="3075" name="Picture 3" descr="spacer"/>
        <xdr:cNvPicPr>
          <a:picLocks noChangeAspect="1" noChangeArrowheads="1"/>
        </xdr:cNvPicPr>
      </xdr:nvPicPr>
      <xdr:blipFill>
        <a:blip xmlns:r="http://schemas.openxmlformats.org/officeDocument/2006/relationships" r:embed="rId1"/>
        <a:srcRect/>
        <a:stretch>
          <a:fillRect/>
        </a:stretch>
      </xdr:blipFill>
      <xdr:spPr bwMode="auto">
        <a:xfrm>
          <a:off x="0" y="4581525"/>
          <a:ext cx="95250" cy="952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304800</xdr:colOff>
      <xdr:row>1</xdr:row>
      <xdr:rowOff>9525</xdr:rowOff>
    </xdr:from>
    <xdr:to>
      <xdr:col>10</xdr:col>
      <xdr:colOff>304800</xdr:colOff>
      <xdr:row>17</xdr:row>
      <xdr:rowOff>0</xdr:rowOff>
    </xdr:to>
    <xdr:sp macro="" textlink="">
      <xdr:nvSpPr>
        <xdr:cNvPr id="4098" name="Text Box 2"/>
        <xdr:cNvSpPr txBox="1">
          <a:spLocks noChangeArrowheads="1"/>
        </xdr:cNvSpPr>
      </xdr:nvSpPr>
      <xdr:spPr bwMode="auto">
        <a:xfrm>
          <a:off x="4391025" y="180975"/>
          <a:ext cx="4267200" cy="2828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a-DK" sz="1000" b="0" i="0" strike="noStrike">
              <a:solidFill>
                <a:srgbClr val="000000"/>
              </a:solidFill>
              <a:latin typeface="Arial"/>
              <a:cs typeface="Arial"/>
            </a:rPr>
            <a:t>Glykæmisk indeks er en måde at klassificere fødevarer på, efter hvordan blodsukkeret reagerer ved at spise eller drikke en fødevare.</a:t>
          </a:r>
        </a:p>
        <a:p>
          <a:pPr algn="l" rtl="0">
            <a:defRPr sz="1000"/>
          </a:pPr>
          <a:endParaRPr lang="da-DK" sz="1000" b="0" i="0" strike="noStrike">
            <a:solidFill>
              <a:srgbClr val="000000"/>
            </a:solidFill>
            <a:latin typeface="Arial"/>
            <a:cs typeface="Arial"/>
          </a:endParaRPr>
        </a:p>
        <a:p>
          <a:pPr algn="l" rtl="0">
            <a:defRPr sz="1000"/>
          </a:pPr>
          <a:r>
            <a:rPr lang="da-DK" sz="1000" b="0" i="0" strike="noStrike">
              <a:solidFill>
                <a:srgbClr val="000000"/>
              </a:solidFill>
              <a:latin typeface="Arial"/>
              <a:cs typeface="Arial"/>
            </a:rPr>
            <a:t>Hvis du spiser en fødevare med højt glykæmisk indeks, vil dit blodsukker stige hurtigt, mens en fødevare med lavt glykæmisk indeks får blodsukkeret til at stige langsomt. Det glykæmiske indeks bruges både af sportsfolk og af personer med sukkersyge.</a:t>
          </a:r>
        </a:p>
        <a:p>
          <a:pPr algn="l" rtl="0">
            <a:defRPr sz="1000"/>
          </a:pPr>
          <a:endParaRPr lang="da-DK" sz="1000" b="0" i="0" strike="noStrike">
            <a:solidFill>
              <a:srgbClr val="000000"/>
            </a:solidFill>
            <a:latin typeface="Arial"/>
            <a:cs typeface="Arial"/>
          </a:endParaRPr>
        </a:p>
        <a:p>
          <a:pPr algn="l" rtl="0">
            <a:defRPr sz="1000"/>
          </a:pPr>
          <a:r>
            <a:rPr lang="da-DK" sz="1000" b="0" i="0" strike="noStrike">
              <a:solidFill>
                <a:srgbClr val="000000"/>
              </a:solidFill>
              <a:latin typeface="Arial"/>
              <a:cs typeface="Arial"/>
            </a:rPr>
            <a:t>For sportsfolk er de lavglykæmiske fødevarer bedst før hård og langvarig træning, mens de højglykæmiske fødevarer er bedst til at genfylde musklernes sukkerlagre i timerne efter træning.</a:t>
          </a:r>
        </a:p>
        <a:p>
          <a:pPr algn="l" rtl="0">
            <a:defRPr sz="1000"/>
          </a:pPr>
          <a:endParaRPr lang="da-DK" sz="1000" b="0" i="0" strike="noStrike">
            <a:solidFill>
              <a:srgbClr val="000000"/>
            </a:solidFill>
            <a:latin typeface="Arial"/>
            <a:cs typeface="Arial"/>
          </a:endParaRPr>
        </a:p>
        <a:p>
          <a:pPr algn="l" rtl="0">
            <a:defRPr sz="1000"/>
          </a:pPr>
          <a:r>
            <a:rPr lang="da-DK" sz="1000" b="0" i="0" strike="noStrike">
              <a:solidFill>
                <a:srgbClr val="000000"/>
              </a:solidFill>
              <a:latin typeface="Arial"/>
              <a:cs typeface="Arial"/>
            </a:rPr>
            <a:t>I tabellen nedenfor gives to værdier for glykæmisk indeks (GI).</a:t>
          </a:r>
        </a:p>
        <a:p>
          <a:pPr algn="l" rtl="0">
            <a:defRPr sz="1000"/>
          </a:pPr>
          <a:r>
            <a:rPr lang="da-DK" sz="1000" b="0" i="0" strike="noStrike">
              <a:solidFill>
                <a:srgbClr val="000000"/>
              </a:solidFill>
              <a:latin typeface="Arial"/>
              <a:cs typeface="Arial"/>
            </a:rPr>
            <a:t>Værdien til venstre er standardiseret efter glukose (GI for glukose = 100), og værdien til højre er standardiseret efter hvidt brød (GI2 for hvidt brød = 100).</a:t>
          </a:r>
        </a:p>
        <a:p>
          <a:pPr algn="l" rtl="0">
            <a:defRPr sz="1000"/>
          </a:pPr>
          <a:endParaRPr lang="da-DK"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oodcomp.dk/fvdb_details.asp?FoodId=018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motion-online.dk/sundhed_og_vaegt/sundhed_generelt/stofskifteberegne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diabetes.about.com/gi/dynamic/offsite.htm?site=http://ziag4.mmb.usyd.edu.au/mainV4a.ht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W141"/>
  <sheetViews>
    <sheetView tabSelected="1" zoomScaleNormal="100" workbookViewId="0">
      <selection activeCell="R29" sqref="R29"/>
    </sheetView>
  </sheetViews>
  <sheetFormatPr defaultRowHeight="12.75"/>
  <cols>
    <col min="1" max="1" width="28.28515625" style="2" customWidth="1"/>
    <col min="2" max="2" width="13.42578125" style="36" bestFit="1" customWidth="1"/>
    <col min="3" max="3" width="5" style="36" bestFit="1" customWidth="1"/>
    <col min="4" max="4" width="3.140625" style="36" bestFit="1" customWidth="1"/>
    <col min="5" max="5" width="3.7109375" style="36" customWidth="1"/>
    <col min="6" max="6" width="7" style="31" bestFit="1" customWidth="1"/>
    <col min="7" max="7" width="5.85546875" style="31" bestFit="1" customWidth="1"/>
    <col min="8" max="8" width="8.140625" style="31" bestFit="1" customWidth="1"/>
    <col min="9" max="9" width="10.85546875" style="31" bestFit="1" customWidth="1"/>
    <col min="10" max="10" width="7.7109375" style="31" customWidth="1"/>
    <col min="11" max="11" width="5.5703125" style="31" bestFit="1" customWidth="1"/>
    <col min="12" max="12" width="6.5703125" style="31" bestFit="1" customWidth="1"/>
    <col min="13" max="13" width="25.140625" style="2" customWidth="1"/>
    <col min="14" max="14" width="10.85546875" style="2" customWidth="1"/>
    <col min="15" max="15" width="5.140625" style="2" customWidth="1"/>
    <col min="16" max="16" width="4.85546875" style="2" customWidth="1"/>
    <col min="17" max="17" width="9.42578125" style="2" bestFit="1" customWidth="1"/>
    <col min="18" max="18" width="31.42578125" style="2" customWidth="1"/>
    <col min="19" max="19" width="12.85546875" style="2" customWidth="1"/>
    <col min="20" max="20" width="22" style="2" customWidth="1"/>
    <col min="21" max="21" width="9.140625" style="2"/>
    <col min="22" max="22" width="17.140625" style="2" customWidth="1"/>
    <col min="23" max="16384" width="9.140625" style="2"/>
  </cols>
  <sheetData>
    <row r="1" spans="1:23" ht="20.25">
      <c r="A1" s="1" t="s">
        <v>0</v>
      </c>
      <c r="E1" s="79"/>
      <c r="H1" s="217"/>
      <c r="I1" s="218"/>
      <c r="J1" s="219"/>
      <c r="K1" s="220"/>
      <c r="L1" s="221"/>
      <c r="M1" s="222"/>
      <c r="N1" s="223"/>
    </row>
    <row r="2" spans="1:23" ht="10.5" customHeight="1">
      <c r="A2" s="3"/>
      <c r="H2" s="217"/>
      <c r="I2" s="217"/>
      <c r="J2" s="217"/>
      <c r="K2" s="217"/>
      <c r="L2" s="217"/>
      <c r="M2" s="10"/>
      <c r="N2" s="10"/>
      <c r="R2" s="65"/>
      <c r="S2" s="65"/>
      <c r="T2" s="65"/>
      <c r="U2" s="65"/>
    </row>
    <row r="3" spans="1:23" ht="35.25" customHeight="1">
      <c r="A3" s="4"/>
      <c r="B3" s="36" t="s">
        <v>1</v>
      </c>
      <c r="C3" s="36" t="s">
        <v>13</v>
      </c>
      <c r="D3" s="36" t="s">
        <v>214</v>
      </c>
      <c r="E3" s="36" t="s">
        <v>391</v>
      </c>
      <c r="F3" s="32" t="s">
        <v>2</v>
      </c>
      <c r="G3" s="32" t="s">
        <v>3</v>
      </c>
      <c r="H3" s="32" t="s">
        <v>4</v>
      </c>
      <c r="I3" s="32" t="s">
        <v>11</v>
      </c>
      <c r="J3" s="32" t="s">
        <v>8</v>
      </c>
      <c r="K3" s="32" t="s">
        <v>9</v>
      </c>
      <c r="L3" s="32" t="s">
        <v>10</v>
      </c>
      <c r="M3" s="12" t="s">
        <v>407</v>
      </c>
      <c r="N3" s="187">
        <f>Q17</f>
        <v>3317.9999999999995</v>
      </c>
      <c r="O3" s="72" t="s">
        <v>13</v>
      </c>
      <c r="Q3" s="90"/>
      <c r="R3" s="104">
        <f>N4</f>
        <v>552.99999999999989</v>
      </c>
      <c r="S3" s="105" t="s">
        <v>405</v>
      </c>
      <c r="T3" s="106"/>
    </row>
    <row r="4" spans="1:23" ht="33">
      <c r="A4" s="239" t="s">
        <v>402</v>
      </c>
      <c r="B4" s="241">
        <v>600</v>
      </c>
      <c r="C4" s="38">
        <f>B4*5.53</f>
        <v>3318</v>
      </c>
      <c r="D4" s="38">
        <v>0</v>
      </c>
      <c r="E4" s="38">
        <f>D4*1.44</f>
        <v>0</v>
      </c>
      <c r="F4" s="30">
        <v>14.93</v>
      </c>
      <c r="G4" s="30">
        <v>63.66</v>
      </c>
      <c r="H4" s="30">
        <v>21.41</v>
      </c>
      <c r="I4" s="31">
        <f>IF(J4,1,0)</f>
        <v>1</v>
      </c>
      <c r="J4" s="81">
        <f>C4*(F4/100)/4</f>
        <v>123.84434999999999</v>
      </c>
      <c r="K4" s="81">
        <f>C4*(G4/100)/9</f>
        <v>234.69319999999996</v>
      </c>
      <c r="L4" s="81">
        <f>C4*(H4/100)/4</f>
        <v>177.59595000000002</v>
      </c>
      <c r="M4" s="166" t="s">
        <v>400</v>
      </c>
      <c r="N4" s="188">
        <f>N3/(M52/100)</f>
        <v>552.99999999999989</v>
      </c>
      <c r="O4" s="167" t="s">
        <v>13</v>
      </c>
      <c r="R4" s="119"/>
      <c r="S4" s="107" t="s">
        <v>399</v>
      </c>
      <c r="T4" s="120">
        <f>N18</f>
        <v>0.77857273894698209</v>
      </c>
    </row>
    <row r="5" spans="1:23" ht="33">
      <c r="A5" s="240"/>
      <c r="B5" s="233"/>
      <c r="C5" s="234">
        <f>B5*6.5</f>
        <v>0</v>
      </c>
      <c r="D5" s="234">
        <v>0</v>
      </c>
      <c r="E5" s="234">
        <f>D5*1.44</f>
        <v>0</v>
      </c>
      <c r="F5" s="235">
        <v>15</v>
      </c>
      <c r="G5" s="235">
        <v>54</v>
      </c>
      <c r="H5" s="235">
        <v>24</v>
      </c>
      <c r="I5" s="236">
        <f>IF(J5,1,0)</f>
        <v>0</v>
      </c>
      <c r="J5" s="237">
        <f>C5*(F5/100)/4</f>
        <v>0</v>
      </c>
      <c r="K5" s="237">
        <f>C5*(G5/100)/9</f>
        <v>0</v>
      </c>
      <c r="L5" s="237">
        <f>C5*(H5/100)/4</f>
        <v>0</v>
      </c>
      <c r="M5" s="168" t="s">
        <v>408</v>
      </c>
      <c r="N5" s="189"/>
      <c r="O5" s="169" t="s">
        <v>396</v>
      </c>
      <c r="Q5" s="122"/>
      <c r="R5" s="147"/>
      <c r="S5" s="144"/>
      <c r="T5" s="10"/>
      <c r="U5" s="148"/>
      <c r="V5" s="10"/>
      <c r="W5" s="10"/>
    </row>
    <row r="6" spans="1:23" ht="23.25" customHeight="1">
      <c r="A6" s="240"/>
      <c r="B6" s="233"/>
      <c r="C6" s="234">
        <f>B6*7</f>
        <v>0</v>
      </c>
      <c r="D6" s="234">
        <v>0</v>
      </c>
      <c r="E6" s="234">
        <f>D6*1.44</f>
        <v>0</v>
      </c>
      <c r="F6" s="235">
        <v>14</v>
      </c>
      <c r="G6" s="235">
        <v>64</v>
      </c>
      <c r="H6" s="235">
        <v>16</v>
      </c>
      <c r="I6" s="236">
        <v>0</v>
      </c>
      <c r="J6" s="238">
        <f>C6*(F6/100)/4</f>
        <v>0</v>
      </c>
      <c r="K6" s="238">
        <f>C6*(G6/100)/9</f>
        <v>0</v>
      </c>
      <c r="L6" s="238">
        <f>C6*(H6/100)/4</f>
        <v>0</v>
      </c>
      <c r="M6" s="117"/>
      <c r="Q6" s="110"/>
      <c r="U6" s="132"/>
      <c r="W6" s="10"/>
    </row>
    <row r="7" spans="1:23" ht="25.5">
      <c r="B7" s="229"/>
      <c r="C7" s="38">
        <v>0</v>
      </c>
      <c r="D7" s="38">
        <v>0</v>
      </c>
      <c r="E7" s="38">
        <f>D7*1.44</f>
        <v>0</v>
      </c>
      <c r="F7" s="30">
        <v>0</v>
      </c>
      <c r="G7" s="30">
        <v>0</v>
      </c>
      <c r="H7" s="30">
        <v>0</v>
      </c>
      <c r="I7" s="31">
        <f>IF(J7,1,0)</f>
        <v>0</v>
      </c>
      <c r="J7" s="33">
        <f>C7*(F7/100)/4</f>
        <v>0</v>
      </c>
      <c r="K7" s="33">
        <f>C7*(G7/100)/9</f>
        <v>0</v>
      </c>
      <c r="L7" s="33">
        <f>C7*(H7/100)/4</f>
        <v>0</v>
      </c>
      <c r="M7" s="163"/>
      <c r="N7" s="164"/>
      <c r="O7" s="165"/>
      <c r="P7" s="65"/>
      <c r="Q7" s="122"/>
      <c r="R7" s="231" t="s">
        <v>406</v>
      </c>
      <c r="W7" s="10"/>
    </row>
    <row r="8" spans="1:23" ht="25.5">
      <c r="B8" s="229"/>
      <c r="C8" s="38">
        <f>B8*0.49</f>
        <v>0</v>
      </c>
      <c r="D8" s="38">
        <v>79</v>
      </c>
      <c r="E8" s="38">
        <f>D8*1.44</f>
        <v>113.75999999999999</v>
      </c>
      <c r="F8" s="30">
        <v>0.5</v>
      </c>
      <c r="G8" s="30">
        <v>22</v>
      </c>
      <c r="H8" s="30">
        <v>77.5</v>
      </c>
      <c r="I8" s="31">
        <f>IF(J8,1,0)</f>
        <v>0</v>
      </c>
      <c r="J8" s="81">
        <f>C8*(F8/100)/4</f>
        <v>0</v>
      </c>
      <c r="K8" s="81">
        <f>C8*(G8/100)/9</f>
        <v>0</v>
      </c>
      <c r="L8" s="81">
        <f>C8*(H8/100)/4</f>
        <v>0</v>
      </c>
      <c r="M8" s="40" t="s">
        <v>11</v>
      </c>
      <c r="R8" s="110" t="s">
        <v>411</v>
      </c>
      <c r="W8" s="10"/>
    </row>
    <row r="9" spans="1:23" ht="18.75" thickBot="1">
      <c r="I9" s="84">
        <f>SUM(I4:I8)</f>
        <v>1</v>
      </c>
      <c r="J9" s="82">
        <f>SUM(J4:J8)</f>
        <v>123.84434999999999</v>
      </c>
      <c r="K9" s="83">
        <f>SUM(K4:K8)</f>
        <v>234.69319999999996</v>
      </c>
      <c r="L9" s="83">
        <f>SUM(L4:L8)</f>
        <v>177.59595000000002</v>
      </c>
      <c r="M9" s="2">
        <f>IF(I11,1,0)</f>
        <v>0</v>
      </c>
      <c r="R9" s="232" t="s">
        <v>410</v>
      </c>
      <c r="W9" s="10"/>
    </row>
    <row r="10" spans="1:23" ht="18">
      <c r="H10" s="170"/>
      <c r="I10" s="171"/>
      <c r="J10" s="190"/>
      <c r="L10" s="34"/>
      <c r="M10" s="75" t="s">
        <v>393</v>
      </c>
      <c r="N10" s="76"/>
      <c r="O10" s="77"/>
      <c r="P10" s="74"/>
      <c r="R10" s="110" t="s">
        <v>413</v>
      </c>
      <c r="W10" s="10"/>
    </row>
    <row r="11" spans="1:23" ht="18">
      <c r="H11" s="170"/>
      <c r="I11" s="173"/>
      <c r="J11" s="170"/>
      <c r="M11" s="60"/>
      <c r="N11" s="65"/>
      <c r="O11" s="65"/>
      <c r="P11" s="64"/>
      <c r="Q11" s="89" t="s">
        <v>398</v>
      </c>
      <c r="R11" s="149" t="s">
        <v>412</v>
      </c>
      <c r="T11" s="10"/>
      <c r="U11" s="10"/>
      <c r="V11" s="10"/>
      <c r="W11" s="10"/>
    </row>
    <row r="12" spans="1:23" ht="18.75">
      <c r="A12" s="4"/>
      <c r="B12" s="36" t="s">
        <v>1</v>
      </c>
      <c r="C12" s="36" t="s">
        <v>13</v>
      </c>
      <c r="D12" s="36" t="s">
        <v>214</v>
      </c>
      <c r="E12" s="36" t="s">
        <v>391</v>
      </c>
      <c r="F12" s="32" t="s">
        <v>2</v>
      </c>
      <c r="G12" s="32" t="s">
        <v>3</v>
      </c>
      <c r="H12" s="32" t="s">
        <v>4</v>
      </c>
      <c r="I12" s="32" t="s">
        <v>11</v>
      </c>
      <c r="J12" s="32" t="s">
        <v>8</v>
      </c>
      <c r="K12" s="32" t="s">
        <v>9</v>
      </c>
      <c r="L12" s="32" t="s">
        <v>10</v>
      </c>
      <c r="M12" s="60"/>
      <c r="N12" s="61" t="s">
        <v>5</v>
      </c>
      <c r="O12" s="88">
        <f>Q12/Q17*100</f>
        <v>14.930000000000001</v>
      </c>
      <c r="P12" s="64" t="s">
        <v>396</v>
      </c>
      <c r="Q12" s="160">
        <f>Q20*4</f>
        <v>495.37739999999997</v>
      </c>
      <c r="T12" s="142"/>
      <c r="U12" s="143"/>
      <c r="V12" s="149"/>
      <c r="W12" s="10"/>
    </row>
    <row r="13" spans="1:23" ht="18.75">
      <c r="A13" s="109"/>
      <c r="B13" s="78"/>
      <c r="C13" s="38">
        <f>B13*2</f>
        <v>0</v>
      </c>
      <c r="D13" s="38">
        <v>65</v>
      </c>
      <c r="E13" s="38">
        <f>D13*1.44</f>
        <v>93.6</v>
      </c>
      <c r="F13" s="30">
        <v>10</v>
      </c>
      <c r="G13" s="30">
        <v>9</v>
      </c>
      <c r="H13" s="30">
        <v>81</v>
      </c>
      <c r="I13" s="31">
        <f>IF(B13,1,0)</f>
        <v>0</v>
      </c>
      <c r="J13" s="81">
        <f>C13*(F13/100)/4</f>
        <v>0</v>
      </c>
      <c r="K13" s="81">
        <f>C13*(G13/100)/9</f>
        <v>0</v>
      </c>
      <c r="L13" s="81">
        <f>C13*(H13/100)/4</f>
        <v>0</v>
      </c>
      <c r="M13" s="60"/>
      <c r="N13" s="61" t="s">
        <v>6</v>
      </c>
      <c r="O13" s="88">
        <f>Q13/Q17*100</f>
        <v>63.66</v>
      </c>
      <c r="P13" s="64" t="s">
        <v>396</v>
      </c>
      <c r="Q13" s="161">
        <f>Q21*9</f>
        <v>2112.2387999999996</v>
      </c>
      <c r="R13" s="159"/>
      <c r="S13" s="141"/>
      <c r="T13" s="142"/>
      <c r="U13" s="143"/>
      <c r="V13" s="149"/>
      <c r="W13" s="10"/>
    </row>
    <row r="14" spans="1:23" ht="18.75">
      <c r="B14" s="78"/>
      <c r="C14" s="38">
        <f>B14*3.75</f>
        <v>0</v>
      </c>
      <c r="D14" s="38">
        <v>79</v>
      </c>
      <c r="E14" s="38">
        <f t="shared" ref="E14:E47" si="0">D14*1.44</f>
        <v>113.75999999999999</v>
      </c>
      <c r="F14" s="30">
        <v>10.19</v>
      </c>
      <c r="G14" s="30">
        <v>5.28</v>
      </c>
      <c r="H14" s="30">
        <v>84.53</v>
      </c>
      <c r="I14" s="31">
        <f t="shared" ref="I14:I46" si="1">IF(B14,1,0)</f>
        <v>0</v>
      </c>
      <c r="J14" s="81">
        <f t="shared" ref="J14:J47" si="2">C14*(F14/100)/4</f>
        <v>0</v>
      </c>
      <c r="K14" s="81">
        <f t="shared" ref="K14:K47" si="3">C14*(G14/100)/9</f>
        <v>0</v>
      </c>
      <c r="L14" s="81">
        <f t="shared" ref="L14:L47" si="4">C14*(H14/100)/4</f>
        <v>0</v>
      </c>
      <c r="M14" s="60"/>
      <c r="N14" s="61" t="s">
        <v>7</v>
      </c>
      <c r="O14" s="88">
        <f>Q14/Q17*100</f>
        <v>21.410000000000004</v>
      </c>
      <c r="P14" s="64" t="s">
        <v>396</v>
      </c>
      <c r="Q14" s="161">
        <f>Q22*4</f>
        <v>710.38380000000006</v>
      </c>
      <c r="R14" s="159"/>
      <c r="S14" s="142"/>
      <c r="U14" s="143"/>
      <c r="V14" s="149"/>
      <c r="W14" s="10"/>
    </row>
    <row r="15" spans="1:23" ht="18.75">
      <c r="B15" s="78"/>
      <c r="C15" s="38">
        <f>B15*2.77</f>
        <v>0</v>
      </c>
      <c r="D15" s="38">
        <v>70</v>
      </c>
      <c r="E15" s="38">
        <f t="shared" si="0"/>
        <v>100.8</v>
      </c>
      <c r="F15" s="30">
        <v>11.61</v>
      </c>
      <c r="G15" s="30">
        <v>13.95</v>
      </c>
      <c r="H15" s="30">
        <v>74.44</v>
      </c>
      <c r="I15" s="31">
        <f t="shared" si="1"/>
        <v>0</v>
      </c>
      <c r="J15" s="81">
        <f t="shared" si="2"/>
        <v>0</v>
      </c>
      <c r="K15" s="81">
        <f t="shared" si="3"/>
        <v>0</v>
      </c>
      <c r="L15" s="81">
        <f t="shared" si="4"/>
        <v>0</v>
      </c>
      <c r="M15" s="60"/>
      <c r="N15" s="62" t="s">
        <v>14</v>
      </c>
      <c r="O15" s="88">
        <v>0</v>
      </c>
      <c r="P15" s="64" t="s">
        <v>396</v>
      </c>
      <c r="Q15" s="161">
        <f>Q23*4</f>
        <v>0</v>
      </c>
      <c r="S15" s="116"/>
      <c r="U15" s="109"/>
    </row>
    <row r="16" spans="1:23" ht="18.75">
      <c r="A16" s="10"/>
      <c r="B16" s="78"/>
      <c r="C16" s="38">
        <f>B16*3.75</f>
        <v>0</v>
      </c>
      <c r="D16" s="38">
        <v>63</v>
      </c>
      <c r="E16" s="38">
        <f t="shared" si="0"/>
        <v>90.72</v>
      </c>
      <c r="F16" s="30">
        <v>12.6</v>
      </c>
      <c r="G16" s="30">
        <v>2.9</v>
      </c>
      <c r="H16" s="30">
        <v>68.599999999999994</v>
      </c>
      <c r="I16" s="31">
        <f t="shared" si="1"/>
        <v>0</v>
      </c>
      <c r="J16" s="81">
        <f t="shared" si="2"/>
        <v>0</v>
      </c>
      <c r="K16" s="81">
        <f t="shared" si="3"/>
        <v>0</v>
      </c>
      <c r="L16" s="81">
        <f t="shared" si="4"/>
        <v>0</v>
      </c>
      <c r="M16" s="60"/>
      <c r="N16" s="6"/>
      <c r="O16" s="65"/>
      <c r="P16" s="64"/>
      <c r="Q16" s="160"/>
      <c r="R16" s="110"/>
      <c r="S16" s="142"/>
      <c r="U16" s="109"/>
    </row>
    <row r="17" spans="1:23" ht="18.75" thickBot="1">
      <c r="B17" s="78"/>
      <c r="C17" s="38">
        <f>B17*3.2</f>
        <v>0</v>
      </c>
      <c r="D17" s="38"/>
      <c r="E17" s="38">
        <f t="shared" si="0"/>
        <v>0</v>
      </c>
      <c r="F17" s="30">
        <v>30.42</v>
      </c>
      <c r="G17" s="30">
        <v>68.83</v>
      </c>
      <c r="H17" s="30">
        <v>0.75</v>
      </c>
      <c r="I17" s="31">
        <f t="shared" si="1"/>
        <v>0</v>
      </c>
      <c r="J17" s="81">
        <f t="shared" si="2"/>
        <v>0</v>
      </c>
      <c r="K17" s="81">
        <f t="shared" si="3"/>
        <v>0</v>
      </c>
      <c r="L17" s="81">
        <f t="shared" si="4"/>
        <v>0</v>
      </c>
      <c r="M17" s="63"/>
      <c r="N17" s="59" t="s">
        <v>12</v>
      </c>
      <c r="O17" s="87">
        <f>SUM(O12:O15)</f>
        <v>100</v>
      </c>
      <c r="P17" s="64" t="s">
        <v>396</v>
      </c>
      <c r="Q17" s="162">
        <f>SUM(Q12:Q15)</f>
        <v>3317.9999999999995</v>
      </c>
      <c r="R17" s="110"/>
      <c r="S17" s="109"/>
      <c r="T17" s="109"/>
      <c r="U17" s="109"/>
    </row>
    <row r="18" spans="1:23" ht="14.25" thickTop="1" thickBot="1">
      <c r="B18" s="78"/>
      <c r="C18" s="38">
        <f>B18*2.98</f>
        <v>0</v>
      </c>
      <c r="D18" s="38"/>
      <c r="E18" s="38">
        <f t="shared" si="0"/>
        <v>0</v>
      </c>
      <c r="F18" s="30">
        <v>23.2</v>
      </c>
      <c r="G18" s="30">
        <v>67.23</v>
      </c>
      <c r="H18" s="30">
        <v>9.58</v>
      </c>
      <c r="I18" s="31">
        <f t="shared" si="1"/>
        <v>0</v>
      </c>
      <c r="J18" s="81">
        <f t="shared" si="2"/>
        <v>0</v>
      </c>
      <c r="K18" s="81">
        <f t="shared" si="3"/>
        <v>0</v>
      </c>
      <c r="L18" s="81">
        <f t="shared" si="4"/>
        <v>0</v>
      </c>
      <c r="M18" s="85" t="s">
        <v>395</v>
      </c>
      <c r="N18" s="214">
        <f>Q21/(Q20+Q22)</f>
        <v>0.77857273894698209</v>
      </c>
      <c r="O18" s="86" t="s">
        <v>394</v>
      </c>
      <c r="P18" s="64"/>
      <c r="Q18" s="65"/>
      <c r="S18" s="109"/>
      <c r="T18" s="109"/>
      <c r="U18" s="109"/>
    </row>
    <row r="19" spans="1:23" ht="19.5" thickBot="1">
      <c r="B19" s="78"/>
      <c r="C19" s="38">
        <f>B19*1.47</f>
        <v>0</v>
      </c>
      <c r="D19" s="38"/>
      <c r="E19" s="38">
        <f t="shared" si="0"/>
        <v>0</v>
      </c>
      <c r="F19" s="30">
        <v>26.54</v>
      </c>
      <c r="G19" s="30">
        <v>50.76</v>
      </c>
      <c r="H19" s="30">
        <v>22.71</v>
      </c>
      <c r="I19" s="31">
        <f t="shared" si="1"/>
        <v>0</v>
      </c>
      <c r="J19" s="81">
        <f t="shared" si="2"/>
        <v>0</v>
      </c>
      <c r="K19" s="81">
        <f t="shared" si="3"/>
        <v>0</v>
      </c>
      <c r="L19" s="81">
        <f t="shared" si="4"/>
        <v>0</v>
      </c>
      <c r="M19" s="213"/>
      <c r="N19" s="13"/>
      <c r="O19" s="13"/>
      <c r="P19" s="73"/>
      <c r="Q19" s="6" t="s">
        <v>397</v>
      </c>
      <c r="R19" s="158"/>
    </row>
    <row r="20" spans="1:23" ht="14.25">
      <c r="B20" s="78"/>
      <c r="C20" s="38">
        <f>B20*1.38</f>
        <v>0</v>
      </c>
      <c r="D20" s="38"/>
      <c r="E20" s="38">
        <f t="shared" si="0"/>
        <v>0</v>
      </c>
      <c r="F20" s="30">
        <v>34.53</v>
      </c>
      <c r="G20" s="30">
        <v>7.14</v>
      </c>
      <c r="H20" s="30">
        <v>58.33</v>
      </c>
      <c r="I20" s="31">
        <f t="shared" si="1"/>
        <v>0</v>
      </c>
      <c r="J20" s="81">
        <f t="shared" si="2"/>
        <v>0</v>
      </c>
      <c r="K20" s="81">
        <f t="shared" si="3"/>
        <v>0</v>
      </c>
      <c r="L20" s="81">
        <f t="shared" si="4"/>
        <v>0</v>
      </c>
      <c r="M20" s="196"/>
      <c r="N20" s="66"/>
      <c r="O20" s="67"/>
      <c r="P20" s="165"/>
      <c r="Q20" s="191">
        <f>J9+J48+J87+J126</f>
        <v>123.84434999999999</v>
      </c>
      <c r="R20" s="151"/>
      <c r="S20" s="145"/>
      <c r="T20" s="146"/>
      <c r="U20" s="146"/>
      <c r="V20" s="146"/>
      <c r="W20" s="10"/>
    </row>
    <row r="21" spans="1:23" ht="14.25">
      <c r="B21" s="78"/>
      <c r="C21" s="38">
        <f>B21*2.86</f>
        <v>0</v>
      </c>
      <c r="D21" s="38">
        <v>0</v>
      </c>
      <c r="E21" s="38">
        <f t="shared" si="0"/>
        <v>0</v>
      </c>
      <c r="F21" s="30">
        <v>26.83</v>
      </c>
      <c r="G21" s="30">
        <v>73.17</v>
      </c>
      <c r="H21" s="30">
        <v>0</v>
      </c>
      <c r="I21" s="31">
        <f t="shared" si="1"/>
        <v>0</v>
      </c>
      <c r="J21" s="81">
        <f t="shared" si="2"/>
        <v>0</v>
      </c>
      <c r="K21" s="81">
        <f t="shared" si="3"/>
        <v>0</v>
      </c>
      <c r="L21" s="81">
        <f t="shared" si="4"/>
        <v>0</v>
      </c>
      <c r="M21" s="197"/>
      <c r="N21" s="65"/>
      <c r="O21" s="65"/>
      <c r="P21" s="65"/>
      <c r="Q21" s="192">
        <f>K9+K48+K87+K126</f>
        <v>234.69319999999996</v>
      </c>
      <c r="R21" s="152"/>
      <c r="S21" s="124"/>
      <c r="T21" s="125"/>
      <c r="U21" s="126"/>
      <c r="V21" s="125"/>
    </row>
    <row r="22" spans="1:23" ht="14.25">
      <c r="B22" s="78"/>
      <c r="C22" s="38">
        <f>B22*0.99</f>
        <v>0</v>
      </c>
      <c r="D22" s="38">
        <v>38</v>
      </c>
      <c r="E22" s="38">
        <f t="shared" si="0"/>
        <v>54.72</v>
      </c>
      <c r="F22" s="30">
        <v>55.53</v>
      </c>
      <c r="G22" s="30">
        <v>33.520000000000003</v>
      </c>
      <c r="H22" s="30">
        <v>10.94</v>
      </c>
      <c r="I22" s="31">
        <f t="shared" si="1"/>
        <v>0</v>
      </c>
      <c r="J22" s="81">
        <f t="shared" si="2"/>
        <v>0</v>
      </c>
      <c r="K22" s="81">
        <f t="shared" si="3"/>
        <v>0</v>
      </c>
      <c r="L22" s="81">
        <f t="shared" si="4"/>
        <v>0</v>
      </c>
      <c r="M22" s="198"/>
      <c r="N22" s="199"/>
      <c r="O22" s="199"/>
      <c r="P22" s="10"/>
      <c r="Q22" s="193">
        <f>L9+L48+L87+L126</f>
        <v>177.59595000000002</v>
      </c>
      <c r="R22" s="153"/>
      <c r="S22" s="127"/>
      <c r="T22" s="125"/>
      <c r="U22" s="123"/>
      <c r="V22" s="125"/>
    </row>
    <row r="23" spans="1:23" ht="14.25">
      <c r="A23" s="109"/>
      <c r="B23" s="78"/>
      <c r="C23" s="38">
        <f>B23*2.7</f>
        <v>0</v>
      </c>
      <c r="D23" s="38">
        <v>28</v>
      </c>
      <c r="E23" s="38">
        <f t="shared" si="0"/>
        <v>40.32</v>
      </c>
      <c r="F23" s="30">
        <v>19.63</v>
      </c>
      <c r="G23" s="30">
        <v>75.97</v>
      </c>
      <c r="H23" s="30">
        <v>4.4000000000000004</v>
      </c>
      <c r="I23" s="31">
        <f t="shared" si="1"/>
        <v>0</v>
      </c>
      <c r="J23" s="81">
        <f t="shared" si="2"/>
        <v>0</v>
      </c>
      <c r="K23" s="81">
        <f t="shared" si="3"/>
        <v>0</v>
      </c>
      <c r="L23" s="81">
        <f t="shared" si="4"/>
        <v>0</v>
      </c>
      <c r="M23" s="200"/>
      <c r="N23" s="201"/>
      <c r="O23" s="68"/>
      <c r="P23" s="65"/>
      <c r="Q23" s="193">
        <v>0</v>
      </c>
      <c r="R23" s="152"/>
      <c r="S23" s="150"/>
      <c r="T23" s="125"/>
      <c r="U23" s="128"/>
      <c r="V23" s="125"/>
    </row>
    <row r="24" spans="1:23" ht="15" thickBot="1">
      <c r="B24" s="78"/>
      <c r="C24" s="38">
        <f>B24*1.8</f>
        <v>0</v>
      </c>
      <c r="D24" s="38">
        <v>0</v>
      </c>
      <c r="E24" s="38">
        <f t="shared" si="0"/>
        <v>0</v>
      </c>
      <c r="F24" s="30">
        <v>58.23</v>
      </c>
      <c r="G24" s="30">
        <v>41.77</v>
      </c>
      <c r="H24" s="30">
        <v>0</v>
      </c>
      <c r="I24" s="31">
        <f t="shared" si="1"/>
        <v>0</v>
      </c>
      <c r="J24" s="81">
        <f t="shared" si="2"/>
        <v>0</v>
      </c>
      <c r="K24" s="81">
        <f t="shared" si="3"/>
        <v>0</v>
      </c>
      <c r="L24" s="81">
        <f t="shared" si="4"/>
        <v>0</v>
      </c>
      <c r="M24" s="202"/>
      <c r="N24" s="203"/>
      <c r="O24" s="68"/>
      <c r="P24" s="65"/>
      <c r="Q24" s="194"/>
      <c r="R24" s="154"/>
      <c r="S24" s="129"/>
      <c r="T24" s="129"/>
      <c r="U24" s="129"/>
      <c r="V24" s="129"/>
    </row>
    <row r="25" spans="1:23" ht="18.75" thickBot="1">
      <c r="A25" s="139"/>
      <c r="B25" s="121"/>
      <c r="C25" s="38">
        <f>B25*1.18</f>
        <v>0</v>
      </c>
      <c r="D25" s="91">
        <v>0</v>
      </c>
      <c r="E25" s="38">
        <f t="shared" si="0"/>
        <v>0</v>
      </c>
      <c r="F25" s="92">
        <v>71.94</v>
      </c>
      <c r="G25" s="92">
        <v>28.06</v>
      </c>
      <c r="H25" s="92">
        <v>0</v>
      </c>
      <c r="I25" s="31">
        <f t="shared" si="1"/>
        <v>0</v>
      </c>
      <c r="J25" s="81">
        <f t="shared" si="2"/>
        <v>0</v>
      </c>
      <c r="K25" s="81">
        <f t="shared" si="3"/>
        <v>0</v>
      </c>
      <c r="L25" s="81">
        <f t="shared" si="4"/>
        <v>0</v>
      </c>
      <c r="M25" s="204"/>
      <c r="N25" s="201"/>
      <c r="O25" s="68"/>
      <c r="P25" s="65"/>
      <c r="Q25" s="195">
        <f>SUM(Q20:Q23)</f>
        <v>536.13349999999991</v>
      </c>
      <c r="R25" s="130"/>
      <c r="S25" s="129"/>
      <c r="T25" s="129"/>
      <c r="U25" s="129"/>
      <c r="V25" s="129"/>
    </row>
    <row r="26" spans="1:23" ht="13.5" thickTop="1">
      <c r="A26" s="140"/>
      <c r="B26" s="78"/>
      <c r="C26" s="38">
        <f>B26*1.18</f>
        <v>0</v>
      </c>
      <c r="D26" s="38">
        <v>0</v>
      </c>
      <c r="E26" s="38">
        <f t="shared" si="0"/>
        <v>0</v>
      </c>
      <c r="F26" s="30">
        <v>67.430000000000007</v>
      </c>
      <c r="G26" s="30">
        <v>32.57</v>
      </c>
      <c r="H26" s="30">
        <v>0</v>
      </c>
      <c r="I26" s="31">
        <f t="shared" si="1"/>
        <v>0</v>
      </c>
      <c r="J26" s="81">
        <f t="shared" si="2"/>
        <v>0</v>
      </c>
      <c r="K26" s="81">
        <f t="shared" si="3"/>
        <v>0</v>
      </c>
      <c r="L26" s="81">
        <f t="shared" si="4"/>
        <v>0</v>
      </c>
      <c r="M26" s="204"/>
      <c r="N26" s="201"/>
      <c r="O26" s="68"/>
      <c r="P26" s="65"/>
      <c r="Q26" s="65"/>
      <c r="R26" s="130"/>
      <c r="U26" s="131"/>
    </row>
    <row r="27" spans="1:23">
      <c r="A27" s="140"/>
      <c r="B27" s="78"/>
      <c r="C27" s="38">
        <f>B27*0.77</f>
        <v>0</v>
      </c>
      <c r="D27" s="38">
        <v>0</v>
      </c>
      <c r="E27" s="38">
        <f t="shared" si="0"/>
        <v>0</v>
      </c>
      <c r="F27" s="30">
        <v>87.23</v>
      </c>
      <c r="G27" s="30">
        <v>12.77</v>
      </c>
      <c r="H27" s="30">
        <v>0</v>
      </c>
      <c r="I27" s="31">
        <f t="shared" si="1"/>
        <v>0</v>
      </c>
      <c r="J27" s="81">
        <f t="shared" si="2"/>
        <v>0</v>
      </c>
      <c r="K27" s="81">
        <f t="shared" si="3"/>
        <v>0</v>
      </c>
      <c r="L27" s="81">
        <f t="shared" si="4"/>
        <v>0</v>
      </c>
      <c r="M27" s="204"/>
      <c r="N27" s="201"/>
      <c r="O27" s="68"/>
      <c r="P27" s="65"/>
    </row>
    <row r="28" spans="1:23">
      <c r="A28" s="140"/>
      <c r="B28" s="78"/>
      <c r="C28" s="38">
        <f>B28*0.8</f>
        <v>0</v>
      </c>
      <c r="D28" s="38">
        <v>0</v>
      </c>
      <c r="E28" s="38">
        <f t="shared" si="0"/>
        <v>0</v>
      </c>
      <c r="F28" s="30">
        <v>82.57</v>
      </c>
      <c r="G28" s="30">
        <v>13.42</v>
      </c>
      <c r="H28" s="30">
        <v>0</v>
      </c>
      <c r="I28" s="31">
        <f>IF(B28,1,0)</f>
        <v>0</v>
      </c>
      <c r="J28" s="81">
        <f t="shared" si="2"/>
        <v>0</v>
      </c>
      <c r="K28" s="81">
        <f t="shared" si="3"/>
        <v>0</v>
      </c>
      <c r="L28" s="81">
        <f t="shared" si="4"/>
        <v>0</v>
      </c>
      <c r="M28" s="204"/>
      <c r="N28" s="201"/>
      <c r="O28" s="65"/>
      <c r="P28" s="65"/>
    </row>
    <row r="29" spans="1:23">
      <c r="A29" s="140"/>
      <c r="B29" s="78"/>
      <c r="C29" s="38">
        <f>B29*1.64</f>
        <v>0</v>
      </c>
      <c r="D29" s="38">
        <v>0</v>
      </c>
      <c r="E29" s="38">
        <f t="shared" si="0"/>
        <v>0</v>
      </c>
      <c r="F29" s="30">
        <v>45.15</v>
      </c>
      <c r="G29" s="30">
        <v>54.85</v>
      </c>
      <c r="H29" s="30">
        <v>0</v>
      </c>
      <c r="I29" s="31">
        <f t="shared" si="1"/>
        <v>0</v>
      </c>
      <c r="J29" s="81">
        <f t="shared" si="2"/>
        <v>0</v>
      </c>
      <c r="K29" s="81">
        <f t="shared" si="3"/>
        <v>0</v>
      </c>
      <c r="L29" s="81">
        <f t="shared" si="4"/>
        <v>0</v>
      </c>
      <c r="M29" s="204"/>
      <c r="N29" s="201"/>
      <c r="O29" s="68"/>
      <c r="P29" s="65"/>
    </row>
    <row r="30" spans="1:23" ht="22.5" customHeight="1">
      <c r="A30" s="157"/>
      <c r="B30" s="228"/>
      <c r="C30" s="38">
        <f>B30*2.72</f>
        <v>0</v>
      </c>
      <c r="D30" s="38">
        <v>29</v>
      </c>
      <c r="E30" s="38">
        <f t="shared" si="0"/>
        <v>41.76</v>
      </c>
      <c r="F30" s="30">
        <v>4</v>
      </c>
      <c r="G30" s="30">
        <v>2.3199999999999998</v>
      </c>
      <c r="H30" s="30">
        <v>93.69</v>
      </c>
      <c r="I30" s="31">
        <f t="shared" si="1"/>
        <v>0</v>
      </c>
      <c r="J30" s="81">
        <f t="shared" si="2"/>
        <v>0</v>
      </c>
      <c r="K30" s="81">
        <f t="shared" si="3"/>
        <v>0</v>
      </c>
      <c r="L30" s="81">
        <f t="shared" si="4"/>
        <v>0</v>
      </c>
      <c r="M30" s="204"/>
      <c r="N30" s="201"/>
      <c r="O30" s="68"/>
      <c r="P30" s="65"/>
    </row>
    <row r="31" spans="1:23" ht="18" customHeight="1">
      <c r="A31" s="58"/>
      <c r="B31" s="228"/>
      <c r="C31" s="38">
        <f>B31*2.94</f>
        <v>0</v>
      </c>
      <c r="D31" s="38">
        <v>31</v>
      </c>
      <c r="E31" s="38">
        <f t="shared" si="0"/>
        <v>44.64</v>
      </c>
      <c r="F31" s="30">
        <v>3.96</v>
      </c>
      <c r="G31" s="30">
        <v>5.19</v>
      </c>
      <c r="H31" s="30">
        <v>90.85</v>
      </c>
      <c r="I31" s="31">
        <f t="shared" si="1"/>
        <v>0</v>
      </c>
      <c r="J31" s="81">
        <f t="shared" si="2"/>
        <v>0</v>
      </c>
      <c r="K31" s="81">
        <f t="shared" si="3"/>
        <v>0</v>
      </c>
      <c r="L31" s="81">
        <f t="shared" si="4"/>
        <v>0</v>
      </c>
      <c r="M31" s="204"/>
      <c r="N31" s="201"/>
      <c r="O31" s="68"/>
      <c r="P31" s="65"/>
      <c r="R31" s="130"/>
    </row>
    <row r="32" spans="1:23" ht="25.5">
      <c r="A32" s="58"/>
      <c r="B32" s="228"/>
      <c r="C32" s="38">
        <f>B32*1.54</f>
        <v>0</v>
      </c>
      <c r="D32" s="38"/>
      <c r="E32" s="38">
        <f t="shared" si="0"/>
        <v>0</v>
      </c>
      <c r="F32" s="30">
        <v>31.56</v>
      </c>
      <c r="G32" s="30">
        <v>65.31</v>
      </c>
      <c r="H32" s="30">
        <v>3.13</v>
      </c>
      <c r="I32" s="31">
        <f t="shared" si="1"/>
        <v>0</v>
      </c>
      <c r="J32" s="81">
        <f t="shared" si="2"/>
        <v>0</v>
      </c>
      <c r="K32" s="81">
        <f t="shared" si="3"/>
        <v>0</v>
      </c>
      <c r="L32" s="81">
        <f t="shared" si="4"/>
        <v>0</v>
      </c>
      <c r="M32" s="204"/>
      <c r="N32" s="201"/>
      <c r="O32" s="65"/>
      <c r="P32" s="65"/>
      <c r="R32" s="133"/>
    </row>
    <row r="33" spans="1:21" ht="25.5">
      <c r="A33" s="58"/>
      <c r="B33" s="241"/>
      <c r="C33" s="38">
        <f>B33*7.2</f>
        <v>0</v>
      </c>
      <c r="D33" s="38">
        <v>48</v>
      </c>
      <c r="E33" s="38">
        <f t="shared" si="0"/>
        <v>69.12</v>
      </c>
      <c r="F33" s="30">
        <v>3.35</v>
      </c>
      <c r="G33" s="30">
        <v>83.8</v>
      </c>
      <c r="H33" s="30">
        <v>12.2</v>
      </c>
      <c r="I33" s="31">
        <f t="shared" si="1"/>
        <v>0</v>
      </c>
      <c r="J33" s="81">
        <f t="shared" si="2"/>
        <v>0</v>
      </c>
      <c r="K33" s="81">
        <f t="shared" si="3"/>
        <v>0</v>
      </c>
      <c r="L33" s="81">
        <f t="shared" si="4"/>
        <v>0</v>
      </c>
      <c r="M33" s="204"/>
      <c r="N33" s="201"/>
      <c r="O33" s="68"/>
      <c r="P33" s="65"/>
      <c r="R33" s="134"/>
    </row>
    <row r="34" spans="1:21" ht="25.5">
      <c r="B34" s="228"/>
      <c r="C34" s="38">
        <f>B34*0.85</f>
        <v>0</v>
      </c>
      <c r="D34" s="38">
        <v>49</v>
      </c>
      <c r="E34" s="38">
        <f t="shared" si="0"/>
        <v>70.56</v>
      </c>
      <c r="F34" s="30">
        <v>28.69</v>
      </c>
      <c r="G34" s="30">
        <v>7.36</v>
      </c>
      <c r="H34" s="30">
        <v>63.96</v>
      </c>
      <c r="I34" s="31">
        <f t="shared" si="1"/>
        <v>0</v>
      </c>
      <c r="J34" s="81">
        <f t="shared" si="2"/>
        <v>0</v>
      </c>
      <c r="K34" s="81">
        <f t="shared" si="3"/>
        <v>0</v>
      </c>
      <c r="L34" s="81">
        <f t="shared" si="4"/>
        <v>0</v>
      </c>
      <c r="M34" s="204"/>
      <c r="N34" s="201"/>
      <c r="O34" s="65"/>
      <c r="P34" s="65"/>
    </row>
    <row r="35" spans="1:21" ht="25.5">
      <c r="B35" s="228"/>
      <c r="C35" s="38">
        <f>B35*0.82</f>
        <v>0</v>
      </c>
      <c r="D35" s="38">
        <v>49</v>
      </c>
      <c r="E35" s="38">
        <f t="shared" si="0"/>
        <v>70.56</v>
      </c>
      <c r="F35" s="30">
        <v>28.97</v>
      </c>
      <c r="G35" s="30">
        <v>7.68</v>
      </c>
      <c r="H35" s="30">
        <v>63.34</v>
      </c>
      <c r="I35" s="31">
        <f>IF(B35,1,0)</f>
        <v>0</v>
      </c>
      <c r="J35" s="81">
        <f t="shared" si="2"/>
        <v>0</v>
      </c>
      <c r="K35" s="81">
        <f t="shared" si="3"/>
        <v>0</v>
      </c>
      <c r="L35" s="81">
        <f t="shared" si="4"/>
        <v>0</v>
      </c>
      <c r="M35" s="202"/>
      <c r="N35" s="203"/>
      <c r="O35" s="68"/>
      <c r="P35" s="65"/>
    </row>
    <row r="36" spans="1:21" ht="25.5">
      <c r="B36" s="228"/>
      <c r="C36" s="38">
        <f>B36*0.3</f>
        <v>0</v>
      </c>
      <c r="D36" s="38">
        <v>49</v>
      </c>
      <c r="E36" s="38">
        <f t="shared" si="0"/>
        <v>70.56</v>
      </c>
      <c r="F36" s="30">
        <v>11.77</v>
      </c>
      <c r="G36" s="30">
        <v>5.85</v>
      </c>
      <c r="H36" s="30">
        <v>82.38</v>
      </c>
      <c r="I36" s="31">
        <f t="shared" si="1"/>
        <v>0</v>
      </c>
      <c r="J36" s="81">
        <f t="shared" si="2"/>
        <v>0</v>
      </c>
      <c r="K36" s="81">
        <f t="shared" si="3"/>
        <v>0</v>
      </c>
      <c r="L36" s="81">
        <f t="shared" si="4"/>
        <v>0</v>
      </c>
      <c r="M36" s="204"/>
      <c r="N36" s="201"/>
      <c r="O36" s="68"/>
      <c r="P36" s="65"/>
      <c r="R36" s="108"/>
    </row>
    <row r="37" spans="1:21" ht="25.5">
      <c r="B37" s="228"/>
      <c r="C37" s="38">
        <f>B37*0.41</f>
        <v>0</v>
      </c>
      <c r="D37" s="38">
        <v>16</v>
      </c>
      <c r="E37" s="38">
        <f t="shared" si="0"/>
        <v>23.04</v>
      </c>
      <c r="F37" s="30">
        <v>6.73</v>
      </c>
      <c r="G37" s="30">
        <v>8.6</v>
      </c>
      <c r="H37" s="30">
        <v>84.6</v>
      </c>
      <c r="I37" s="31">
        <f>IF(B37,1,0)</f>
        <v>0</v>
      </c>
      <c r="J37" s="81">
        <f t="shared" si="2"/>
        <v>0</v>
      </c>
      <c r="K37" s="81">
        <f t="shared" si="3"/>
        <v>0</v>
      </c>
      <c r="L37" s="81">
        <f t="shared" si="4"/>
        <v>0</v>
      </c>
      <c r="M37" s="202"/>
      <c r="N37" s="68"/>
      <c r="O37" s="66"/>
      <c r="P37" s="65"/>
    </row>
    <row r="38" spans="1:21" ht="25.5">
      <c r="A38" s="58"/>
      <c r="B38" s="228"/>
      <c r="C38" s="38">
        <f>B38*0.5</f>
        <v>0</v>
      </c>
      <c r="D38" s="38">
        <v>36</v>
      </c>
      <c r="E38" s="38">
        <f t="shared" si="0"/>
        <v>51.839999999999996</v>
      </c>
      <c r="F38" s="30">
        <v>2.41</v>
      </c>
      <c r="G38" s="30">
        <v>5.38</v>
      </c>
      <c r="H38" s="30">
        <v>92.22</v>
      </c>
      <c r="I38" s="31">
        <f t="shared" si="1"/>
        <v>0</v>
      </c>
      <c r="J38" s="81">
        <f t="shared" si="2"/>
        <v>0</v>
      </c>
      <c r="K38" s="81">
        <f t="shared" si="3"/>
        <v>0</v>
      </c>
      <c r="L38" s="81">
        <f t="shared" si="4"/>
        <v>0</v>
      </c>
      <c r="M38" s="205"/>
      <c r="N38" s="69"/>
      <c r="O38" s="69"/>
      <c r="P38" s="206"/>
      <c r="R38" s="108"/>
      <c r="S38" s="109"/>
      <c r="T38" s="109"/>
      <c r="U38" s="109"/>
    </row>
    <row r="39" spans="1:21" ht="25.5">
      <c r="B39" s="228"/>
      <c r="C39" s="38">
        <f>B39*0.51</f>
        <v>0</v>
      </c>
      <c r="D39" s="38">
        <v>0</v>
      </c>
      <c r="E39" s="38">
        <f t="shared" si="0"/>
        <v>0</v>
      </c>
      <c r="F39" s="30">
        <v>41.6</v>
      </c>
      <c r="G39" s="30">
        <v>10.53</v>
      </c>
      <c r="H39" s="30">
        <v>47.88</v>
      </c>
      <c r="I39" s="31">
        <f t="shared" si="1"/>
        <v>0</v>
      </c>
      <c r="J39" s="81">
        <f t="shared" si="2"/>
        <v>0</v>
      </c>
      <c r="K39" s="81">
        <f t="shared" si="3"/>
        <v>0</v>
      </c>
      <c r="L39" s="81">
        <f t="shared" si="4"/>
        <v>0</v>
      </c>
      <c r="M39" s="205"/>
      <c r="N39" s="70"/>
      <c r="O39" s="71"/>
      <c r="P39" s="165"/>
      <c r="R39" s="110"/>
      <c r="S39" s="109"/>
      <c r="T39" s="109"/>
      <c r="U39" s="109"/>
    </row>
    <row r="40" spans="1:21" ht="25.5">
      <c r="B40" s="228"/>
      <c r="C40" s="38">
        <f>B40*0.39</f>
        <v>0</v>
      </c>
      <c r="D40" s="38">
        <v>40</v>
      </c>
      <c r="E40" s="38">
        <f t="shared" si="0"/>
        <v>57.599999999999994</v>
      </c>
      <c r="F40" s="30">
        <v>4.1100000000000003</v>
      </c>
      <c r="G40" s="30">
        <v>2.2999999999999998</v>
      </c>
      <c r="H40" s="30">
        <v>93.59</v>
      </c>
      <c r="I40" s="31">
        <f t="shared" si="1"/>
        <v>0</v>
      </c>
      <c r="J40" s="81">
        <f t="shared" si="2"/>
        <v>0</v>
      </c>
      <c r="K40" s="81">
        <f t="shared" si="3"/>
        <v>0</v>
      </c>
      <c r="L40" s="81">
        <f t="shared" si="4"/>
        <v>0</v>
      </c>
      <c r="M40" s="207"/>
      <c r="N40" s="66"/>
      <c r="O40" s="67"/>
      <c r="P40" s="65"/>
      <c r="R40" s="110"/>
      <c r="S40" s="109"/>
      <c r="T40" s="109"/>
      <c r="U40" s="109"/>
    </row>
    <row r="41" spans="1:21" ht="25.5">
      <c r="B41" s="228"/>
      <c r="C41" s="38">
        <f>B41*0.28</f>
        <v>0</v>
      </c>
      <c r="D41" s="38">
        <v>0</v>
      </c>
      <c r="E41" s="38">
        <f t="shared" si="0"/>
        <v>0</v>
      </c>
      <c r="F41" s="30">
        <v>27.13</v>
      </c>
      <c r="G41" s="30">
        <v>9.1</v>
      </c>
      <c r="H41" s="30">
        <v>63.77</v>
      </c>
      <c r="I41" s="31">
        <f>IF(B41,1,0)</f>
        <v>0</v>
      </c>
      <c r="J41" s="81">
        <f t="shared" si="2"/>
        <v>0</v>
      </c>
      <c r="K41" s="81">
        <f t="shared" si="3"/>
        <v>0</v>
      </c>
      <c r="L41" s="81">
        <f t="shared" si="4"/>
        <v>0</v>
      </c>
      <c r="M41" s="208"/>
      <c r="N41" s="70"/>
      <c r="O41" s="70"/>
      <c r="P41" s="65"/>
      <c r="R41" s="110"/>
      <c r="S41" s="109"/>
      <c r="T41" s="109"/>
      <c r="U41" s="109"/>
    </row>
    <row r="42" spans="1:21" ht="25.5">
      <c r="A42" s="155"/>
      <c r="B42" s="230"/>
      <c r="C42" s="136">
        <f>B42*3.44</f>
        <v>0</v>
      </c>
      <c r="D42" s="136">
        <v>29</v>
      </c>
      <c r="E42" s="136">
        <f t="shared" si="0"/>
        <v>41.76</v>
      </c>
      <c r="F42" s="137">
        <v>29.1</v>
      </c>
      <c r="G42" s="137">
        <v>5.2</v>
      </c>
      <c r="H42" s="156">
        <v>55.8</v>
      </c>
      <c r="I42" s="31">
        <f t="shared" si="1"/>
        <v>0</v>
      </c>
      <c r="J42" s="81">
        <f t="shared" si="2"/>
        <v>0</v>
      </c>
      <c r="K42" s="81">
        <f t="shared" si="3"/>
        <v>0</v>
      </c>
      <c r="L42" s="81">
        <f t="shared" si="4"/>
        <v>0</v>
      </c>
      <c r="M42" s="209"/>
      <c r="N42" s="68"/>
      <c r="O42" s="72"/>
      <c r="P42" s="65"/>
      <c r="R42" s="110"/>
      <c r="S42" s="109"/>
      <c r="T42" s="109"/>
      <c r="U42" s="109"/>
    </row>
    <row r="43" spans="1:21" ht="25.5">
      <c r="A43" s="138"/>
      <c r="B43" s="230"/>
      <c r="C43" s="38">
        <f>B43*0.84</f>
        <v>0</v>
      </c>
      <c r="D43" s="91">
        <v>62</v>
      </c>
      <c r="E43" s="38">
        <f t="shared" si="0"/>
        <v>89.28</v>
      </c>
      <c r="F43" s="92">
        <v>13.9</v>
      </c>
      <c r="G43" s="92">
        <v>64.400000000000006</v>
      </c>
      <c r="H43" s="92">
        <v>21.7</v>
      </c>
      <c r="I43" s="31">
        <f t="shared" si="1"/>
        <v>0</v>
      </c>
      <c r="J43" s="81">
        <f t="shared" si="2"/>
        <v>0</v>
      </c>
      <c r="K43" s="81">
        <f t="shared" si="3"/>
        <v>0</v>
      </c>
      <c r="L43" s="81">
        <f t="shared" si="4"/>
        <v>0</v>
      </c>
      <c r="M43" s="209"/>
      <c r="N43" s="68"/>
      <c r="O43" s="72"/>
      <c r="P43" s="65"/>
      <c r="R43" s="111"/>
    </row>
    <row r="44" spans="1:21" ht="25.5">
      <c r="A44" s="109"/>
      <c r="B44" s="228"/>
      <c r="C44" s="38">
        <f>B44*5.3</f>
        <v>0</v>
      </c>
      <c r="D44" s="38">
        <v>0</v>
      </c>
      <c r="E44" s="38">
        <f t="shared" si="0"/>
        <v>0</v>
      </c>
      <c r="F44" s="30">
        <v>0.05</v>
      </c>
      <c r="G44" s="30">
        <v>102</v>
      </c>
      <c r="H44" s="30">
        <v>0.05</v>
      </c>
      <c r="I44" s="31">
        <f t="shared" si="1"/>
        <v>0</v>
      </c>
      <c r="J44" s="81">
        <f t="shared" si="2"/>
        <v>0</v>
      </c>
      <c r="K44" s="81">
        <f t="shared" si="3"/>
        <v>0</v>
      </c>
      <c r="L44" s="81">
        <f t="shared" si="4"/>
        <v>0</v>
      </c>
      <c r="M44" s="209"/>
      <c r="N44" s="68"/>
      <c r="O44" s="68"/>
      <c r="P44" s="65"/>
      <c r="R44" s="93"/>
    </row>
    <row r="45" spans="1:21" ht="25.5">
      <c r="B45" s="228"/>
      <c r="C45" s="38">
        <f>B45*7.4</f>
        <v>0</v>
      </c>
      <c r="D45" s="38">
        <v>0</v>
      </c>
      <c r="E45" s="38">
        <f t="shared" si="0"/>
        <v>0</v>
      </c>
      <c r="F45" s="30">
        <v>0.05</v>
      </c>
      <c r="G45" s="30">
        <v>99.89</v>
      </c>
      <c r="H45" s="30">
        <v>0.05</v>
      </c>
      <c r="I45" s="31">
        <f t="shared" si="1"/>
        <v>0</v>
      </c>
      <c r="J45" s="81">
        <f t="shared" si="2"/>
        <v>0</v>
      </c>
      <c r="K45" s="81">
        <f t="shared" si="3"/>
        <v>0</v>
      </c>
      <c r="L45" s="81">
        <f t="shared" si="4"/>
        <v>0</v>
      </c>
      <c r="M45" s="210"/>
      <c r="N45" s="68"/>
      <c r="O45" s="68"/>
      <c r="P45" s="65"/>
      <c r="R45" s="110"/>
    </row>
    <row r="46" spans="1:21" ht="25.5">
      <c r="A46" s="157"/>
      <c r="B46" s="228"/>
      <c r="C46" s="38">
        <f>B46*8.91</f>
        <v>0</v>
      </c>
      <c r="D46" s="38">
        <v>0</v>
      </c>
      <c r="E46" s="38">
        <f t="shared" si="0"/>
        <v>0</v>
      </c>
      <c r="F46" s="30">
        <v>0</v>
      </c>
      <c r="G46" s="30">
        <v>101</v>
      </c>
      <c r="H46" s="30">
        <v>0</v>
      </c>
      <c r="I46" s="31">
        <f t="shared" si="1"/>
        <v>0</v>
      </c>
      <c r="J46" s="81">
        <f t="shared" si="2"/>
        <v>0</v>
      </c>
      <c r="K46" s="81">
        <f t="shared" si="3"/>
        <v>0</v>
      </c>
      <c r="L46" s="81">
        <f t="shared" si="4"/>
        <v>0</v>
      </c>
      <c r="M46" s="211"/>
      <c r="N46" s="68"/>
      <c r="O46" s="68"/>
      <c r="P46" s="65"/>
      <c r="R46" s="110"/>
    </row>
    <row r="47" spans="1:21" ht="25.5">
      <c r="B47" s="228"/>
      <c r="C47" s="38">
        <f>B47*0</f>
        <v>0</v>
      </c>
      <c r="D47" s="38">
        <v>0</v>
      </c>
      <c r="E47" s="38">
        <f t="shared" si="0"/>
        <v>0</v>
      </c>
      <c r="F47" s="30">
        <v>0</v>
      </c>
      <c r="G47" s="30">
        <v>0</v>
      </c>
      <c r="H47" s="30">
        <v>0</v>
      </c>
      <c r="I47" s="31">
        <v>0</v>
      </c>
      <c r="J47" s="81">
        <f t="shared" si="2"/>
        <v>0</v>
      </c>
      <c r="K47" s="81">
        <f t="shared" si="3"/>
        <v>0</v>
      </c>
      <c r="L47" s="81">
        <f t="shared" si="4"/>
        <v>0</v>
      </c>
      <c r="M47" s="211"/>
      <c r="N47" s="68"/>
      <c r="O47" s="68"/>
      <c r="P47" s="65"/>
    </row>
    <row r="48" spans="1:21" ht="16.5" thickBot="1">
      <c r="B48" s="184">
        <f>SUM(B4:B47)</f>
        <v>600</v>
      </c>
      <c r="C48" s="185" t="s">
        <v>1</v>
      </c>
      <c r="D48" s="186" t="s">
        <v>401</v>
      </c>
      <c r="E48" s="37"/>
      <c r="F48" s="80"/>
      <c r="G48" s="35"/>
      <c r="H48" s="35"/>
      <c r="I48" s="84">
        <f>SUM(I13:I47)</f>
        <v>0</v>
      </c>
      <c r="J48" s="83">
        <f>SUM(J13:J47)</f>
        <v>0</v>
      </c>
      <c r="K48" s="83">
        <f>SUM(K13:K47)</f>
        <v>0</v>
      </c>
      <c r="L48" s="83">
        <f>SUM(L13:L47)</f>
        <v>0</v>
      </c>
      <c r="M48" s="211"/>
      <c r="N48" s="68"/>
      <c r="O48" s="68"/>
      <c r="P48" s="65"/>
    </row>
    <row r="49" spans="1:21" ht="24" thickTop="1">
      <c r="A49" s="65"/>
      <c r="B49" s="37"/>
      <c r="C49" s="37"/>
      <c r="D49" s="37"/>
      <c r="E49" s="37"/>
      <c r="F49" s="170"/>
      <c r="G49" s="170"/>
      <c r="H49" s="170"/>
      <c r="I49" s="171"/>
      <c r="J49" s="170"/>
      <c r="K49" s="170"/>
      <c r="L49" s="172"/>
      <c r="M49" s="212"/>
      <c r="N49" s="65"/>
      <c r="O49" s="65"/>
      <c r="P49" s="65"/>
      <c r="R49" s="108"/>
      <c r="S49" s="112"/>
    </row>
    <row r="50" spans="1:21" ht="18">
      <c r="A50" s="65"/>
      <c r="B50" s="37"/>
      <c r="C50" s="37"/>
      <c r="D50" s="37"/>
      <c r="E50" s="37"/>
      <c r="F50" s="170"/>
      <c r="G50" s="170"/>
      <c r="H50" s="170"/>
      <c r="I50" s="173"/>
      <c r="J50" s="170"/>
      <c r="K50" s="170"/>
      <c r="L50" s="170"/>
      <c r="M50" s="99" t="s">
        <v>404</v>
      </c>
      <c r="N50" s="65"/>
      <c r="O50" s="65"/>
      <c r="R50" s="93"/>
    </row>
    <row r="51" spans="1:21" ht="18">
      <c r="A51" s="174"/>
      <c r="B51" s="37"/>
      <c r="C51" s="37"/>
      <c r="D51" s="37"/>
      <c r="E51" s="37"/>
      <c r="F51" s="175"/>
      <c r="G51" s="175"/>
      <c r="H51" s="175"/>
      <c r="I51" s="175"/>
      <c r="J51" s="175"/>
      <c r="K51" s="175"/>
      <c r="L51" s="175"/>
      <c r="M51" s="67" t="s">
        <v>403</v>
      </c>
      <c r="N51" s="65"/>
      <c r="O51" s="65"/>
      <c r="R51" s="93"/>
      <c r="S51" s="110"/>
      <c r="T51" s="110"/>
      <c r="U51" s="110"/>
    </row>
    <row r="52" spans="1:21" ht="19.5" thickBot="1">
      <c r="A52" s="65"/>
      <c r="B52" s="176"/>
      <c r="C52" s="177"/>
      <c r="D52" s="177"/>
      <c r="E52" s="177"/>
      <c r="F52" s="175"/>
      <c r="G52" s="175"/>
      <c r="H52" s="175"/>
      <c r="I52" s="170"/>
      <c r="J52" s="178"/>
      <c r="K52" s="178"/>
      <c r="L52" s="178"/>
      <c r="M52" s="242">
        <f>B48</f>
        <v>600</v>
      </c>
      <c r="N52" s="39" t="s">
        <v>1</v>
      </c>
      <c r="O52" s="100"/>
      <c r="R52" s="93"/>
      <c r="S52" s="110"/>
      <c r="T52" s="110"/>
      <c r="U52" s="110"/>
    </row>
    <row r="53" spans="1:21" ht="13.5" thickTop="1">
      <c r="A53" s="65"/>
      <c r="B53" s="179"/>
      <c r="C53" s="177"/>
      <c r="D53" s="177"/>
      <c r="E53" s="177"/>
      <c r="F53" s="175"/>
      <c r="G53" s="175"/>
      <c r="H53" s="175"/>
      <c r="I53" s="170"/>
      <c r="J53" s="178"/>
      <c r="K53" s="178"/>
      <c r="L53" s="178"/>
      <c r="M53" s="65"/>
      <c r="N53" s="65"/>
      <c r="O53" s="65"/>
      <c r="R53" s="113"/>
    </row>
    <row r="54" spans="1:21" ht="13.5" thickBot="1">
      <c r="A54" s="65"/>
      <c r="B54" s="179"/>
      <c r="C54" s="177"/>
      <c r="D54" s="177"/>
      <c r="E54" s="177"/>
      <c r="F54" s="175"/>
      <c r="G54" s="175"/>
      <c r="H54" s="175"/>
      <c r="I54" s="170"/>
      <c r="J54" s="178"/>
      <c r="K54" s="178"/>
      <c r="L54" s="178"/>
      <c r="M54" s="65"/>
    </row>
    <row r="55" spans="1:21" ht="24" thickBot="1">
      <c r="A55" s="10"/>
      <c r="B55" s="179"/>
      <c r="C55" s="177"/>
      <c r="D55" s="177"/>
      <c r="E55" s="177"/>
      <c r="F55" s="175"/>
      <c r="G55" s="175"/>
      <c r="H55" s="175"/>
      <c r="I55" s="225">
        <v>80</v>
      </c>
      <c r="J55" s="178"/>
      <c r="K55" s="227" t="s">
        <v>409</v>
      </c>
      <c r="L55" s="178"/>
      <c r="M55" s="224">
        <f>((I55/M52)*100*I56)/100</f>
        <v>0.30666666666666664</v>
      </c>
      <c r="R55" s="114"/>
    </row>
    <row r="56" spans="1:21" ht="19.5" thickTop="1" thickBot="1">
      <c r="A56" s="65"/>
      <c r="B56" s="179"/>
      <c r="C56" s="177"/>
      <c r="D56" s="177"/>
      <c r="E56" s="177"/>
      <c r="F56" s="175"/>
      <c r="G56" s="175"/>
      <c r="H56" s="175"/>
      <c r="I56" s="226">
        <v>2.2999999999999998</v>
      </c>
      <c r="J56" s="178"/>
      <c r="K56" s="178"/>
      <c r="L56" s="178"/>
      <c r="M56" s="65"/>
      <c r="R56" s="115"/>
    </row>
    <row r="57" spans="1:21" ht="18">
      <c r="A57" s="65"/>
      <c r="B57" s="179"/>
      <c r="C57" s="177"/>
      <c r="D57" s="177"/>
      <c r="E57" s="177"/>
      <c r="F57" s="175"/>
      <c r="G57" s="175"/>
      <c r="H57" s="175"/>
      <c r="I57" s="170"/>
      <c r="J57" s="178"/>
      <c r="K57" s="178"/>
      <c r="L57" s="178"/>
      <c r="M57" s="101"/>
      <c r="N57" s="72"/>
      <c r="O57" s="102"/>
      <c r="P57" s="65"/>
      <c r="R57" s="115"/>
    </row>
    <row r="58" spans="1:21">
      <c r="A58" s="65"/>
      <c r="B58" s="179"/>
      <c r="C58" s="177"/>
      <c r="D58" s="177"/>
      <c r="E58" s="177"/>
      <c r="F58" s="175"/>
      <c r="G58" s="175"/>
      <c r="H58" s="175"/>
      <c r="I58" s="170"/>
      <c r="J58" s="178"/>
      <c r="K58" s="178"/>
      <c r="L58" s="178"/>
      <c r="M58" s="65"/>
      <c r="N58" s="65"/>
      <c r="O58" s="65"/>
      <c r="P58" s="65"/>
    </row>
    <row r="59" spans="1:21">
      <c r="A59" s="65"/>
      <c r="B59" s="179"/>
      <c r="C59" s="177"/>
      <c r="D59" s="177"/>
      <c r="E59" s="177"/>
      <c r="F59" s="175"/>
      <c r="G59" s="175"/>
      <c r="H59" s="175"/>
      <c r="I59" s="170"/>
      <c r="J59" s="178"/>
      <c r="K59" s="178"/>
      <c r="L59" s="178"/>
      <c r="M59" s="101"/>
      <c r="N59" s="103"/>
      <c r="O59" s="6"/>
      <c r="P59" s="65"/>
    </row>
    <row r="60" spans="1:21" ht="23.25">
      <c r="A60" s="65"/>
      <c r="B60" s="179"/>
      <c r="C60" s="177"/>
      <c r="D60" s="177"/>
      <c r="E60" s="177"/>
      <c r="F60" s="175"/>
      <c r="G60" s="175"/>
      <c r="H60" s="175"/>
      <c r="I60" s="170"/>
      <c r="J60" s="178"/>
      <c r="K60" s="178"/>
      <c r="L60" s="178"/>
      <c r="M60" s="66"/>
      <c r="N60" s="65"/>
      <c r="O60" s="65"/>
      <c r="P60" s="65"/>
      <c r="R60" s="108"/>
      <c r="S60" s="116"/>
    </row>
    <row r="61" spans="1:21" ht="18">
      <c r="A61" s="65"/>
      <c r="B61" s="179"/>
      <c r="C61" s="177"/>
      <c r="D61" s="177"/>
      <c r="E61" s="177"/>
      <c r="F61" s="175"/>
      <c r="G61" s="175"/>
      <c r="H61" s="175"/>
      <c r="I61" s="170"/>
      <c r="J61" s="178"/>
      <c r="K61" s="178"/>
      <c r="L61" s="178"/>
      <c r="M61" s="65"/>
      <c r="N61" s="65"/>
      <c r="O61" s="65"/>
      <c r="P61" s="65"/>
      <c r="R61" s="110"/>
      <c r="S61" s="135"/>
      <c r="T61" s="118"/>
    </row>
    <row r="62" spans="1:21" ht="18">
      <c r="A62" s="65"/>
      <c r="B62" s="176"/>
      <c r="C62" s="177"/>
      <c r="D62" s="177"/>
      <c r="E62" s="177"/>
      <c r="F62" s="175"/>
      <c r="G62" s="175"/>
      <c r="H62" s="175"/>
      <c r="I62" s="170"/>
      <c r="J62" s="178"/>
      <c r="K62" s="178"/>
      <c r="L62" s="178"/>
      <c r="N62" s="65"/>
      <c r="O62" s="65"/>
      <c r="P62" s="65"/>
      <c r="R62" s="93"/>
    </row>
    <row r="63" spans="1:21">
      <c r="A63" s="65"/>
      <c r="B63" s="179"/>
      <c r="C63" s="177"/>
      <c r="D63" s="177"/>
      <c r="E63" s="177"/>
      <c r="F63" s="175"/>
      <c r="G63" s="175"/>
      <c r="H63" s="175"/>
      <c r="I63" s="170"/>
      <c r="J63" s="178"/>
      <c r="K63" s="178"/>
      <c r="L63" s="178"/>
      <c r="M63" s="101"/>
      <c r="N63" s="65"/>
      <c r="O63" s="215"/>
      <c r="P63" s="65"/>
    </row>
    <row r="64" spans="1:21">
      <c r="A64" s="165"/>
      <c r="B64" s="180"/>
      <c r="C64" s="177"/>
      <c r="D64" s="177"/>
      <c r="E64" s="177"/>
      <c r="F64" s="175"/>
      <c r="G64" s="175"/>
      <c r="H64" s="175"/>
      <c r="I64" s="170"/>
      <c r="J64" s="178"/>
      <c r="K64" s="178"/>
      <c r="L64" s="178"/>
      <c r="M64" s="101"/>
      <c r="N64" s="68"/>
      <c r="O64" s="68"/>
      <c r="P64" s="65"/>
    </row>
    <row r="65" spans="1:16">
      <c r="A65" s="65"/>
      <c r="B65" s="179"/>
      <c r="C65" s="177"/>
      <c r="D65" s="177"/>
      <c r="E65" s="177"/>
      <c r="F65" s="175"/>
      <c r="G65" s="175"/>
      <c r="H65" s="175"/>
      <c r="I65" s="170"/>
      <c r="J65" s="178"/>
      <c r="K65" s="178"/>
      <c r="L65" s="178"/>
      <c r="M65" s="216"/>
      <c r="N65" s="68"/>
      <c r="O65" s="68"/>
      <c r="P65" s="65"/>
    </row>
    <row r="66" spans="1:16">
      <c r="A66" s="65"/>
      <c r="B66" s="179"/>
      <c r="C66" s="177"/>
      <c r="D66" s="177"/>
      <c r="E66" s="177"/>
      <c r="F66" s="175"/>
      <c r="G66" s="175"/>
      <c r="H66" s="175"/>
      <c r="I66" s="170"/>
      <c r="J66" s="178"/>
      <c r="K66" s="178"/>
      <c r="L66" s="178"/>
      <c r="M66" s="204"/>
      <c r="N66" s="68"/>
      <c r="O66" s="68"/>
      <c r="P66" s="65"/>
    </row>
    <row r="67" spans="1:16">
      <c r="A67" s="65"/>
      <c r="B67" s="179"/>
      <c r="C67" s="177"/>
      <c r="D67" s="177"/>
      <c r="E67" s="177"/>
      <c r="F67" s="175"/>
      <c r="G67" s="175"/>
      <c r="H67" s="175"/>
      <c r="I67" s="170"/>
      <c r="J67" s="178"/>
      <c r="K67" s="178"/>
      <c r="L67" s="178"/>
      <c r="M67" s="204"/>
      <c r="N67" s="68"/>
      <c r="O67" s="68"/>
      <c r="P67" s="65"/>
    </row>
    <row r="68" spans="1:16">
      <c r="A68" s="65"/>
      <c r="B68" s="179"/>
      <c r="C68" s="177"/>
      <c r="D68" s="177"/>
      <c r="E68" s="177"/>
      <c r="F68" s="175"/>
      <c r="G68" s="175"/>
      <c r="H68" s="175"/>
      <c r="I68" s="170"/>
      <c r="J68" s="178"/>
      <c r="K68" s="178"/>
      <c r="L68" s="178"/>
      <c r="M68" s="216"/>
      <c r="N68" s="68"/>
      <c r="O68" s="68"/>
      <c r="P68" s="65"/>
    </row>
    <row r="69" spans="1:16">
      <c r="A69" s="165"/>
      <c r="B69" s="176"/>
      <c r="C69" s="177"/>
      <c r="D69" s="177"/>
      <c r="E69" s="177"/>
      <c r="F69" s="175"/>
      <c r="G69" s="175"/>
      <c r="H69" s="175"/>
      <c r="I69" s="170"/>
      <c r="J69" s="178"/>
      <c r="K69" s="178"/>
      <c r="L69" s="178"/>
      <c r="M69" s="204"/>
      <c r="N69" s="68"/>
      <c r="O69" s="68"/>
      <c r="P69" s="65"/>
    </row>
    <row r="70" spans="1:16">
      <c r="A70" s="165"/>
      <c r="B70" s="176"/>
      <c r="C70" s="177"/>
      <c r="D70" s="177"/>
      <c r="E70" s="177"/>
      <c r="F70" s="175"/>
      <c r="G70" s="175"/>
      <c r="H70" s="175"/>
      <c r="I70" s="170"/>
      <c r="J70" s="178"/>
      <c r="K70" s="178"/>
      <c r="L70" s="178"/>
      <c r="M70" s="216"/>
      <c r="N70" s="68"/>
      <c r="O70" s="68"/>
      <c r="P70" s="65"/>
    </row>
    <row r="71" spans="1:16">
      <c r="A71" s="65"/>
      <c r="B71" s="179"/>
      <c r="C71" s="177"/>
      <c r="D71" s="177"/>
      <c r="E71" s="177"/>
      <c r="F71" s="175"/>
      <c r="G71" s="175"/>
      <c r="H71" s="175"/>
      <c r="I71" s="170"/>
      <c r="J71" s="178"/>
      <c r="K71" s="178"/>
      <c r="L71" s="178"/>
      <c r="M71" s="216"/>
      <c r="N71" s="68"/>
      <c r="O71" s="68"/>
      <c r="P71" s="65"/>
    </row>
    <row r="72" spans="1:16">
      <c r="A72" s="181"/>
      <c r="B72" s="179"/>
      <c r="C72" s="177"/>
      <c r="D72" s="177"/>
      <c r="E72" s="177"/>
      <c r="F72" s="175"/>
      <c r="G72" s="175"/>
      <c r="H72" s="175"/>
      <c r="I72" s="170"/>
      <c r="J72" s="178"/>
      <c r="K72" s="178"/>
      <c r="L72" s="178"/>
      <c r="M72" s="216"/>
      <c r="N72" s="68"/>
      <c r="O72" s="68"/>
      <c r="P72" s="65"/>
    </row>
    <row r="73" spans="1:16">
      <c r="A73" s="65"/>
      <c r="B73" s="179"/>
      <c r="C73" s="177"/>
      <c r="D73" s="177"/>
      <c r="E73" s="177"/>
      <c r="F73" s="175"/>
      <c r="G73" s="175"/>
      <c r="H73" s="175"/>
      <c r="I73" s="170"/>
      <c r="J73" s="178"/>
      <c r="K73" s="178"/>
      <c r="L73" s="178"/>
      <c r="M73" s="216"/>
      <c r="N73" s="68"/>
      <c r="O73" s="68"/>
      <c r="P73" s="65"/>
    </row>
    <row r="74" spans="1:16">
      <c r="A74" s="65"/>
      <c r="B74" s="179"/>
      <c r="C74" s="177"/>
      <c r="D74" s="177"/>
      <c r="E74" s="177"/>
      <c r="F74" s="175"/>
      <c r="G74" s="175"/>
      <c r="H74" s="175"/>
      <c r="I74" s="170"/>
      <c r="J74" s="178"/>
      <c r="K74" s="178"/>
      <c r="L74" s="178"/>
      <c r="M74" s="216"/>
      <c r="N74" s="68"/>
      <c r="O74" s="68"/>
      <c r="P74" s="65"/>
    </row>
    <row r="75" spans="1:16">
      <c r="A75" s="65"/>
      <c r="B75" s="179"/>
      <c r="C75" s="177"/>
      <c r="D75" s="177"/>
      <c r="E75" s="177"/>
      <c r="F75" s="175"/>
      <c r="G75" s="175"/>
      <c r="H75" s="175"/>
      <c r="I75" s="170"/>
      <c r="J75" s="178"/>
      <c r="K75" s="178"/>
      <c r="L75" s="178"/>
      <c r="M75" s="204"/>
      <c r="N75" s="68"/>
      <c r="O75" s="68"/>
      <c r="P75" s="65"/>
    </row>
    <row r="76" spans="1:16">
      <c r="A76" s="65"/>
      <c r="B76" s="179"/>
      <c r="C76" s="177"/>
      <c r="D76" s="177"/>
      <c r="E76" s="177"/>
      <c r="F76" s="175"/>
      <c r="G76" s="175"/>
      <c r="H76" s="175"/>
      <c r="I76" s="170"/>
      <c r="J76" s="178"/>
      <c r="K76" s="178"/>
      <c r="L76" s="178"/>
      <c r="M76" s="204"/>
      <c r="N76" s="68"/>
      <c r="O76" s="68"/>
      <c r="P76" s="65"/>
    </row>
    <row r="77" spans="1:16">
      <c r="A77" s="65"/>
      <c r="B77" s="179"/>
      <c r="C77" s="177"/>
      <c r="D77" s="177"/>
      <c r="E77" s="177"/>
      <c r="F77" s="175"/>
      <c r="G77" s="175"/>
      <c r="H77" s="175"/>
      <c r="I77" s="170"/>
      <c r="J77" s="178"/>
      <c r="K77" s="178"/>
      <c r="L77" s="178"/>
      <c r="M77" s="204"/>
      <c r="N77" s="68"/>
      <c r="O77" s="68"/>
      <c r="P77" s="65"/>
    </row>
    <row r="78" spans="1:16">
      <c r="A78" s="65"/>
      <c r="B78" s="179"/>
      <c r="C78" s="177"/>
      <c r="D78" s="177"/>
      <c r="E78" s="177"/>
      <c r="F78" s="175"/>
      <c r="G78" s="175"/>
      <c r="H78" s="175"/>
      <c r="I78" s="170"/>
      <c r="J78" s="178"/>
      <c r="K78" s="178"/>
      <c r="L78" s="178"/>
      <c r="M78" s="204"/>
      <c r="N78" s="68"/>
      <c r="O78" s="68"/>
      <c r="P78" s="65"/>
    </row>
    <row r="79" spans="1:16">
      <c r="A79" s="65"/>
      <c r="B79" s="179"/>
      <c r="C79" s="177"/>
      <c r="D79" s="177"/>
      <c r="E79" s="177"/>
      <c r="F79" s="175"/>
      <c r="G79" s="175"/>
      <c r="H79" s="175"/>
      <c r="I79" s="170"/>
      <c r="J79" s="178"/>
      <c r="K79" s="178"/>
      <c r="L79" s="178"/>
      <c r="M79" s="204"/>
      <c r="N79" s="68"/>
      <c r="O79" s="68"/>
      <c r="P79" s="65"/>
    </row>
    <row r="80" spans="1:16">
      <c r="A80" s="65"/>
      <c r="B80" s="179"/>
      <c r="C80" s="177"/>
      <c r="D80" s="177"/>
      <c r="E80" s="177"/>
      <c r="F80" s="175"/>
      <c r="G80" s="175"/>
      <c r="H80" s="175"/>
      <c r="I80" s="170"/>
      <c r="J80" s="178"/>
      <c r="K80" s="178"/>
      <c r="L80" s="178"/>
      <c r="M80" s="204"/>
      <c r="N80" s="68"/>
      <c r="O80" s="68"/>
      <c r="P80" s="65"/>
    </row>
    <row r="81" spans="1:16">
      <c r="A81" s="65"/>
      <c r="B81" s="179"/>
      <c r="C81" s="177"/>
      <c r="D81" s="177"/>
      <c r="E81" s="177"/>
      <c r="F81" s="175"/>
      <c r="G81" s="175"/>
      <c r="H81" s="175"/>
      <c r="I81" s="170"/>
      <c r="J81" s="178"/>
      <c r="K81" s="178"/>
      <c r="L81" s="178"/>
      <c r="M81" s="204"/>
      <c r="N81" s="68"/>
      <c r="O81" s="68"/>
      <c r="P81" s="65"/>
    </row>
    <row r="82" spans="1:16">
      <c r="A82" s="65"/>
      <c r="B82" s="179"/>
      <c r="C82" s="177"/>
      <c r="D82" s="177"/>
      <c r="E82" s="177"/>
      <c r="F82" s="175"/>
      <c r="G82" s="175"/>
      <c r="H82" s="175"/>
      <c r="I82" s="170"/>
      <c r="J82" s="178"/>
      <c r="K82" s="178"/>
      <c r="L82" s="178"/>
      <c r="M82" s="204"/>
      <c r="N82" s="68"/>
      <c r="O82" s="68"/>
      <c r="P82" s="65"/>
    </row>
    <row r="83" spans="1:16">
      <c r="A83" s="65"/>
      <c r="B83" s="179"/>
      <c r="C83" s="177"/>
      <c r="D83" s="177"/>
      <c r="E83" s="177"/>
      <c r="F83" s="175"/>
      <c r="G83" s="175"/>
      <c r="H83" s="175"/>
      <c r="I83" s="170"/>
      <c r="J83" s="178"/>
      <c r="K83" s="178"/>
      <c r="L83" s="178"/>
      <c r="M83" s="216"/>
      <c r="N83" s="65"/>
      <c r="O83" s="65"/>
      <c r="P83" s="65"/>
    </row>
    <row r="84" spans="1:16">
      <c r="A84" s="65"/>
      <c r="B84" s="179"/>
      <c r="C84" s="177"/>
      <c r="D84" s="177"/>
      <c r="E84" s="177"/>
      <c r="F84" s="175"/>
      <c r="G84" s="175"/>
      <c r="H84" s="175"/>
      <c r="I84" s="170"/>
      <c r="J84" s="178"/>
      <c r="K84" s="178"/>
      <c r="L84" s="178"/>
      <c r="M84" s="216"/>
      <c r="N84" s="65"/>
      <c r="O84" s="65"/>
      <c r="P84" s="65"/>
    </row>
    <row r="85" spans="1:16">
      <c r="A85" s="65"/>
      <c r="B85" s="179"/>
      <c r="C85" s="177"/>
      <c r="D85" s="177"/>
      <c r="E85" s="177"/>
      <c r="F85" s="175"/>
      <c r="G85" s="175"/>
      <c r="H85" s="175"/>
      <c r="I85" s="170"/>
      <c r="J85" s="178"/>
      <c r="K85" s="178"/>
      <c r="L85" s="178"/>
      <c r="M85" s="216"/>
      <c r="N85" s="65"/>
      <c r="O85" s="65"/>
      <c r="P85" s="65"/>
    </row>
    <row r="86" spans="1:16">
      <c r="A86" s="65"/>
      <c r="B86" s="179"/>
      <c r="C86" s="177"/>
      <c r="D86" s="177"/>
      <c r="E86" s="177"/>
      <c r="F86" s="175"/>
      <c r="G86" s="175"/>
      <c r="H86" s="175"/>
      <c r="I86" s="170"/>
      <c r="J86" s="178"/>
      <c r="K86" s="178"/>
      <c r="L86" s="178"/>
      <c r="M86" s="11"/>
    </row>
    <row r="87" spans="1:16">
      <c r="A87" s="65"/>
      <c r="B87" s="37"/>
      <c r="C87" s="37"/>
      <c r="D87" s="37"/>
      <c r="E87" s="37"/>
      <c r="F87" s="170"/>
      <c r="G87" s="170"/>
      <c r="H87" s="170"/>
      <c r="I87" s="182"/>
      <c r="J87" s="83"/>
      <c r="K87" s="83"/>
      <c r="L87" s="83"/>
      <c r="M87" s="5"/>
    </row>
    <row r="88" spans="1:16">
      <c r="A88" s="65"/>
      <c r="B88" s="37"/>
      <c r="C88" s="37"/>
      <c r="D88" s="37"/>
      <c r="E88" s="37"/>
      <c r="F88" s="170"/>
      <c r="G88" s="170"/>
      <c r="H88" s="170"/>
      <c r="I88" s="183"/>
      <c r="J88" s="170"/>
      <c r="K88" s="170"/>
      <c r="L88" s="172"/>
      <c r="M88" s="40"/>
    </row>
    <row r="89" spans="1:16">
      <c r="A89" s="65"/>
      <c r="B89" s="37"/>
      <c r="C89" s="37"/>
      <c r="D89" s="37"/>
      <c r="E89" s="37"/>
      <c r="F89" s="170"/>
      <c r="G89" s="170"/>
      <c r="H89" s="170"/>
      <c r="I89" s="173"/>
      <c r="J89" s="170"/>
      <c r="K89" s="170"/>
      <c r="L89" s="170"/>
    </row>
    <row r="90" spans="1:16" ht="15.75">
      <c r="A90" s="174"/>
      <c r="B90" s="37"/>
      <c r="C90" s="37"/>
      <c r="D90" s="37"/>
      <c r="E90" s="37"/>
      <c r="F90" s="175"/>
      <c r="G90" s="175"/>
      <c r="H90" s="175"/>
      <c r="I90" s="175"/>
      <c r="J90" s="175"/>
      <c r="K90" s="175"/>
      <c r="L90" s="175"/>
    </row>
    <row r="91" spans="1:16">
      <c r="A91" s="65"/>
      <c r="B91" s="179"/>
      <c r="C91" s="177"/>
      <c r="D91" s="177"/>
      <c r="E91" s="177"/>
      <c r="F91" s="175"/>
      <c r="G91" s="175"/>
      <c r="H91" s="175"/>
      <c r="I91" s="170"/>
      <c r="J91" s="178"/>
      <c r="K91" s="178"/>
      <c r="L91" s="178"/>
    </row>
    <row r="92" spans="1:16">
      <c r="A92" s="65"/>
      <c r="B92" s="179"/>
      <c r="C92" s="177"/>
      <c r="D92" s="177"/>
      <c r="E92" s="177"/>
      <c r="F92" s="175"/>
      <c r="G92" s="175"/>
      <c r="H92" s="175"/>
      <c r="I92" s="170"/>
      <c r="J92" s="178"/>
      <c r="K92" s="178"/>
      <c r="L92" s="178"/>
    </row>
    <row r="93" spans="1:16">
      <c r="A93" s="65"/>
      <c r="B93" s="179"/>
      <c r="C93" s="177"/>
      <c r="D93" s="177"/>
      <c r="E93" s="177"/>
      <c r="F93" s="175"/>
      <c r="G93" s="175"/>
      <c r="H93" s="175"/>
      <c r="I93" s="170"/>
      <c r="J93" s="178"/>
      <c r="K93" s="178"/>
      <c r="L93" s="178"/>
      <c r="M93" s="9"/>
    </row>
    <row r="94" spans="1:16">
      <c r="A94" s="10"/>
      <c r="B94" s="179"/>
      <c r="C94" s="177"/>
      <c r="D94" s="177"/>
      <c r="E94" s="177"/>
      <c r="F94" s="175"/>
      <c r="G94" s="175"/>
      <c r="H94" s="175"/>
      <c r="I94" s="170"/>
      <c r="J94" s="178"/>
      <c r="K94" s="178"/>
      <c r="L94" s="178"/>
      <c r="M94" s="9"/>
      <c r="P94" s="7"/>
    </row>
    <row r="95" spans="1:16">
      <c r="A95" s="65"/>
      <c r="B95" s="179"/>
      <c r="C95" s="177"/>
      <c r="D95" s="177"/>
      <c r="E95" s="177"/>
      <c r="F95" s="175"/>
      <c r="G95" s="175"/>
      <c r="H95" s="175"/>
      <c r="I95" s="170"/>
      <c r="J95" s="178"/>
      <c r="K95" s="178"/>
      <c r="L95" s="178"/>
      <c r="M95" s="9"/>
    </row>
    <row r="96" spans="1:16">
      <c r="A96" s="65"/>
      <c r="B96" s="179"/>
      <c r="C96" s="177"/>
      <c r="D96" s="177"/>
      <c r="E96" s="177"/>
      <c r="F96" s="175"/>
      <c r="G96" s="175"/>
      <c r="H96" s="175"/>
      <c r="I96" s="170"/>
      <c r="J96" s="178"/>
      <c r="K96" s="178"/>
      <c r="L96" s="178"/>
      <c r="O96" s="8"/>
    </row>
    <row r="97" spans="1:19">
      <c r="A97" s="65"/>
      <c r="B97" s="179"/>
      <c r="C97" s="177"/>
      <c r="D97" s="177"/>
      <c r="E97" s="177"/>
      <c r="F97" s="175"/>
      <c r="G97" s="175"/>
      <c r="H97" s="175"/>
      <c r="I97" s="170"/>
      <c r="J97" s="178"/>
      <c r="K97" s="178"/>
      <c r="L97" s="178"/>
      <c r="M97" s="9"/>
    </row>
    <row r="98" spans="1:19">
      <c r="A98" s="65"/>
      <c r="B98" s="179"/>
      <c r="C98" s="177"/>
      <c r="D98" s="177"/>
      <c r="E98" s="177"/>
      <c r="F98" s="175"/>
      <c r="G98" s="175"/>
      <c r="H98" s="175"/>
      <c r="I98" s="170"/>
      <c r="J98" s="178"/>
      <c r="K98" s="178"/>
      <c r="L98" s="178"/>
      <c r="M98" s="9"/>
    </row>
    <row r="99" spans="1:19">
      <c r="A99" s="65"/>
      <c r="B99" s="179"/>
      <c r="C99" s="177"/>
      <c r="D99" s="177"/>
      <c r="E99" s="177"/>
      <c r="F99" s="175"/>
      <c r="G99" s="175"/>
      <c r="H99" s="175"/>
      <c r="I99" s="170"/>
      <c r="J99" s="178"/>
      <c r="K99" s="178"/>
      <c r="L99" s="178"/>
      <c r="M99" s="9"/>
    </row>
    <row r="100" spans="1:19">
      <c r="A100" s="65"/>
      <c r="B100" s="179"/>
      <c r="C100" s="177"/>
      <c r="D100" s="177"/>
      <c r="E100" s="177"/>
      <c r="F100" s="175"/>
      <c r="G100" s="175"/>
      <c r="H100" s="175"/>
      <c r="I100" s="170"/>
      <c r="J100" s="178"/>
      <c r="K100" s="178"/>
      <c r="L100" s="178"/>
      <c r="M100" s="9"/>
    </row>
    <row r="101" spans="1:19" ht="20.25">
      <c r="A101" s="65"/>
      <c r="B101" s="179"/>
      <c r="C101" s="177"/>
      <c r="D101" s="177"/>
      <c r="E101" s="177"/>
      <c r="F101" s="175"/>
      <c r="G101" s="175"/>
      <c r="H101" s="175"/>
      <c r="I101" s="170"/>
      <c r="J101" s="178"/>
      <c r="K101" s="178"/>
      <c r="L101" s="178"/>
      <c r="Q101" s="9"/>
      <c r="R101" s="94"/>
    </row>
    <row r="102" spans="1:19" ht="20.25">
      <c r="A102" s="65"/>
      <c r="B102" s="179"/>
      <c r="C102" s="177"/>
      <c r="D102" s="177"/>
      <c r="E102" s="177"/>
      <c r="F102" s="175"/>
      <c r="G102" s="175"/>
      <c r="H102" s="175"/>
      <c r="I102" s="170"/>
      <c r="J102" s="178"/>
      <c r="K102" s="178"/>
      <c r="L102" s="178"/>
      <c r="Q102" s="9"/>
      <c r="R102" s="95"/>
    </row>
    <row r="103" spans="1:19" ht="20.25">
      <c r="A103" s="65"/>
      <c r="B103" s="179"/>
      <c r="C103" s="177"/>
      <c r="D103" s="177"/>
      <c r="E103" s="177"/>
      <c r="F103" s="175"/>
      <c r="G103" s="175"/>
      <c r="H103" s="175"/>
      <c r="I103" s="170"/>
      <c r="J103" s="178"/>
      <c r="K103" s="178"/>
      <c r="L103" s="178"/>
      <c r="Q103" s="9"/>
      <c r="R103" s="95"/>
    </row>
    <row r="104" spans="1:19">
      <c r="A104" s="65"/>
      <c r="B104" s="179"/>
      <c r="C104" s="177"/>
      <c r="D104" s="177"/>
      <c r="E104" s="177"/>
      <c r="F104" s="175"/>
      <c r="G104" s="175"/>
      <c r="H104" s="175"/>
      <c r="I104" s="170"/>
      <c r="J104" s="178"/>
      <c r="K104" s="178"/>
      <c r="L104" s="178"/>
      <c r="Q104" s="9"/>
    </row>
    <row r="105" spans="1:19">
      <c r="A105" s="65"/>
      <c r="B105" s="179"/>
      <c r="C105" s="177"/>
      <c r="D105" s="177"/>
      <c r="E105" s="177"/>
      <c r="F105" s="175"/>
      <c r="G105" s="175"/>
      <c r="H105" s="175"/>
      <c r="I105" s="170"/>
      <c r="J105" s="178"/>
      <c r="K105" s="178"/>
      <c r="L105" s="178"/>
      <c r="Q105" s="9"/>
    </row>
    <row r="106" spans="1:19" ht="20.25">
      <c r="A106" s="65"/>
      <c r="B106" s="179"/>
      <c r="C106" s="177"/>
      <c r="D106" s="177"/>
      <c r="E106" s="177"/>
      <c r="F106" s="175"/>
      <c r="G106" s="175"/>
      <c r="H106" s="175"/>
      <c r="I106" s="170"/>
      <c r="J106" s="178"/>
      <c r="K106" s="178"/>
      <c r="L106" s="178"/>
      <c r="Q106" s="9"/>
      <c r="R106" s="96"/>
    </row>
    <row r="107" spans="1:19" ht="20.25">
      <c r="A107" s="65"/>
      <c r="B107" s="179"/>
      <c r="C107" s="177"/>
      <c r="D107" s="177"/>
      <c r="E107" s="177"/>
      <c r="F107" s="175"/>
      <c r="G107" s="175"/>
      <c r="H107" s="175"/>
      <c r="I107" s="170"/>
      <c r="J107" s="178"/>
      <c r="K107" s="178"/>
      <c r="L107" s="178"/>
      <c r="R107" s="97"/>
      <c r="S107" s="98"/>
    </row>
    <row r="108" spans="1:19">
      <c r="A108" s="65"/>
      <c r="B108" s="179"/>
      <c r="C108" s="177"/>
      <c r="D108" s="177"/>
      <c r="E108" s="177"/>
      <c r="F108" s="175"/>
      <c r="G108" s="175"/>
      <c r="H108" s="175"/>
      <c r="I108" s="170"/>
      <c r="J108" s="178"/>
      <c r="K108" s="178"/>
      <c r="L108" s="178"/>
      <c r="M108" s="9"/>
    </row>
    <row r="109" spans="1:19">
      <c r="A109" s="65"/>
      <c r="B109" s="179"/>
      <c r="C109" s="177"/>
      <c r="D109" s="177"/>
      <c r="E109" s="177"/>
      <c r="F109" s="175"/>
      <c r="G109" s="175"/>
      <c r="H109" s="175"/>
      <c r="I109" s="170"/>
      <c r="J109" s="178"/>
      <c r="K109" s="178"/>
      <c r="L109" s="178"/>
      <c r="M109" s="9"/>
    </row>
    <row r="110" spans="1:19">
      <c r="A110" s="65"/>
      <c r="B110" s="179"/>
      <c r="C110" s="177"/>
      <c r="D110" s="177"/>
      <c r="E110" s="177"/>
      <c r="F110" s="175"/>
      <c r="G110" s="175"/>
      <c r="H110" s="175"/>
      <c r="I110" s="170"/>
      <c r="J110" s="178"/>
      <c r="K110" s="178"/>
      <c r="L110" s="178"/>
      <c r="M110" s="9"/>
    </row>
    <row r="111" spans="1:19">
      <c r="A111" s="181"/>
      <c r="B111" s="179"/>
      <c r="C111" s="177"/>
      <c r="D111" s="177"/>
      <c r="E111" s="177"/>
      <c r="F111" s="175"/>
      <c r="G111" s="175"/>
      <c r="H111" s="175"/>
      <c r="I111" s="170"/>
      <c r="J111" s="178"/>
      <c r="K111" s="178"/>
      <c r="L111" s="178"/>
      <c r="M111" s="9"/>
    </row>
    <row r="112" spans="1:19">
      <c r="A112" s="65"/>
      <c r="B112" s="179"/>
      <c r="C112" s="177"/>
      <c r="D112" s="177"/>
      <c r="E112" s="177"/>
      <c r="F112" s="175"/>
      <c r="G112" s="175"/>
      <c r="H112" s="175"/>
      <c r="I112" s="170"/>
      <c r="J112" s="178"/>
      <c r="K112" s="178"/>
      <c r="L112" s="178"/>
      <c r="M112" s="9"/>
    </row>
    <row r="113" spans="1:13">
      <c r="A113" s="65"/>
      <c r="B113" s="179"/>
      <c r="C113" s="177"/>
      <c r="D113" s="177"/>
      <c r="E113" s="177"/>
      <c r="F113" s="175"/>
      <c r="G113" s="175"/>
      <c r="H113" s="175"/>
      <c r="I113" s="170"/>
      <c r="J113" s="178"/>
      <c r="K113" s="178"/>
      <c r="L113" s="178"/>
      <c r="M113" s="9"/>
    </row>
    <row r="114" spans="1:13">
      <c r="A114" s="65"/>
      <c r="B114" s="179"/>
      <c r="C114" s="177"/>
      <c r="D114" s="177"/>
      <c r="E114" s="177"/>
      <c r="F114" s="175"/>
      <c r="G114" s="175"/>
      <c r="H114" s="175"/>
      <c r="I114" s="170"/>
      <c r="J114" s="178"/>
      <c r="K114" s="178"/>
      <c r="L114" s="178"/>
      <c r="M114" s="9"/>
    </row>
    <row r="115" spans="1:13">
      <c r="A115" s="65"/>
      <c r="B115" s="179"/>
      <c r="C115" s="177"/>
      <c r="D115" s="177"/>
      <c r="E115" s="177"/>
      <c r="F115" s="175"/>
      <c r="G115" s="175"/>
      <c r="H115" s="175"/>
      <c r="I115" s="170"/>
      <c r="J115" s="178"/>
      <c r="K115" s="178"/>
      <c r="L115" s="178"/>
      <c r="M115" s="9"/>
    </row>
    <row r="116" spans="1:13">
      <c r="A116" s="65"/>
      <c r="B116" s="179"/>
      <c r="C116" s="177"/>
      <c r="D116" s="177"/>
      <c r="E116" s="177"/>
      <c r="F116" s="175"/>
      <c r="G116" s="175"/>
      <c r="H116" s="175"/>
      <c r="I116" s="170"/>
      <c r="J116" s="178"/>
      <c r="K116" s="178"/>
      <c r="L116" s="178"/>
      <c r="M116" s="9"/>
    </row>
    <row r="117" spans="1:13">
      <c r="A117" s="65"/>
      <c r="B117" s="179"/>
      <c r="C117" s="177"/>
      <c r="D117" s="177"/>
      <c r="E117" s="177"/>
      <c r="F117" s="175"/>
      <c r="G117" s="175"/>
      <c r="H117" s="175"/>
      <c r="I117" s="170"/>
      <c r="J117" s="178"/>
      <c r="K117" s="178"/>
      <c r="L117" s="178"/>
      <c r="M117" s="9"/>
    </row>
    <row r="118" spans="1:13">
      <c r="A118" s="65"/>
      <c r="B118" s="179"/>
      <c r="C118" s="177"/>
      <c r="D118" s="177"/>
      <c r="E118" s="177"/>
      <c r="F118" s="175"/>
      <c r="G118" s="175"/>
      <c r="H118" s="175"/>
      <c r="I118" s="170"/>
      <c r="J118" s="178"/>
      <c r="K118" s="178"/>
      <c r="L118" s="178"/>
      <c r="M118" s="9"/>
    </row>
    <row r="119" spans="1:13">
      <c r="A119" s="65"/>
      <c r="B119" s="179"/>
      <c r="C119" s="177"/>
      <c r="D119" s="177"/>
      <c r="E119" s="177"/>
      <c r="F119" s="175"/>
      <c r="G119" s="175"/>
      <c r="H119" s="175"/>
      <c r="I119" s="170"/>
      <c r="J119" s="178"/>
      <c r="K119" s="178"/>
      <c r="L119" s="178"/>
      <c r="M119" s="9"/>
    </row>
    <row r="120" spans="1:13">
      <c r="A120" s="65"/>
      <c r="B120" s="179"/>
      <c r="C120" s="177"/>
      <c r="D120" s="177"/>
      <c r="E120" s="177"/>
      <c r="F120" s="175"/>
      <c r="G120" s="175"/>
      <c r="H120" s="175"/>
      <c r="I120" s="170"/>
      <c r="J120" s="178"/>
      <c r="K120" s="178"/>
      <c r="L120" s="178"/>
      <c r="M120" s="9"/>
    </row>
    <row r="121" spans="1:13">
      <c r="A121" s="65"/>
      <c r="B121" s="179"/>
      <c r="C121" s="177"/>
      <c r="D121" s="177"/>
      <c r="E121" s="177"/>
      <c r="F121" s="175"/>
      <c r="G121" s="175"/>
      <c r="H121" s="175"/>
      <c r="I121" s="170"/>
      <c r="J121" s="178"/>
      <c r="K121" s="178"/>
      <c r="L121" s="178"/>
      <c r="M121" s="9"/>
    </row>
    <row r="122" spans="1:13">
      <c r="A122" s="65"/>
      <c r="B122" s="179"/>
      <c r="C122" s="177"/>
      <c r="D122" s="177"/>
      <c r="E122" s="177"/>
      <c r="F122" s="175"/>
      <c r="G122" s="175"/>
      <c r="H122" s="175"/>
      <c r="I122" s="170"/>
      <c r="J122" s="178"/>
      <c r="K122" s="178"/>
      <c r="L122" s="178"/>
      <c r="M122" s="9"/>
    </row>
    <row r="123" spans="1:13">
      <c r="A123" s="65"/>
      <c r="B123" s="179"/>
      <c r="C123" s="177"/>
      <c r="D123" s="177"/>
      <c r="E123" s="177"/>
      <c r="F123" s="175"/>
      <c r="G123" s="175"/>
      <c r="H123" s="175"/>
      <c r="I123" s="170"/>
      <c r="J123" s="178"/>
      <c r="K123" s="178"/>
      <c r="L123" s="178"/>
      <c r="M123" s="9"/>
    </row>
    <row r="124" spans="1:13">
      <c r="A124" s="65"/>
      <c r="B124" s="179"/>
      <c r="C124" s="177"/>
      <c r="D124" s="177"/>
      <c r="E124" s="177"/>
      <c r="F124" s="175"/>
      <c r="G124" s="175"/>
      <c r="H124" s="175"/>
      <c r="I124" s="170"/>
      <c r="J124" s="178"/>
      <c r="K124" s="178"/>
      <c r="L124" s="178"/>
      <c r="M124" s="9"/>
    </row>
    <row r="125" spans="1:13">
      <c r="A125" s="65"/>
      <c r="B125" s="179"/>
      <c r="C125" s="177"/>
      <c r="D125" s="177"/>
      <c r="E125" s="177"/>
      <c r="F125" s="175"/>
      <c r="G125" s="175"/>
      <c r="H125" s="175"/>
      <c r="I125" s="170"/>
      <c r="J125" s="178"/>
      <c r="K125" s="178"/>
      <c r="L125" s="178"/>
      <c r="M125" s="9"/>
    </row>
    <row r="126" spans="1:13">
      <c r="A126" s="65"/>
      <c r="B126" s="37"/>
      <c r="C126" s="37"/>
      <c r="D126" s="37"/>
      <c r="E126" s="37"/>
      <c r="F126" s="170"/>
      <c r="G126" s="170"/>
      <c r="H126" s="170"/>
      <c r="I126" s="182"/>
      <c r="J126" s="83"/>
      <c r="K126" s="83"/>
      <c r="L126" s="83"/>
      <c r="M126" s="9"/>
    </row>
    <row r="127" spans="1:13">
      <c r="A127" s="65"/>
      <c r="B127" s="37"/>
      <c r="C127" s="37"/>
      <c r="D127" s="37"/>
      <c r="E127" s="37"/>
      <c r="F127" s="170"/>
      <c r="G127" s="170"/>
      <c r="H127" s="170"/>
      <c r="I127" s="171"/>
      <c r="J127" s="170"/>
      <c r="K127" s="170"/>
      <c r="L127" s="172"/>
      <c r="M127" s="40"/>
    </row>
    <row r="128" spans="1:13">
      <c r="A128" s="65"/>
      <c r="B128" s="37"/>
      <c r="C128" s="37"/>
      <c r="D128" s="37"/>
      <c r="E128" s="37"/>
      <c r="F128" s="170"/>
      <c r="G128" s="170"/>
      <c r="H128" s="170"/>
      <c r="I128" s="173"/>
      <c r="J128" s="170"/>
      <c r="K128" s="170"/>
      <c r="L128" s="170"/>
    </row>
    <row r="129" spans="1:13">
      <c r="A129" s="65"/>
      <c r="B129" s="37"/>
      <c r="C129" s="37"/>
      <c r="D129" s="37"/>
      <c r="E129" s="37"/>
      <c r="F129" s="170"/>
      <c r="G129" s="170"/>
      <c r="H129" s="170"/>
      <c r="I129" s="170"/>
      <c r="J129" s="170"/>
      <c r="K129" s="170"/>
      <c r="L129" s="170"/>
      <c r="M129" s="9"/>
    </row>
    <row r="130" spans="1:13">
      <c r="A130" s="65"/>
      <c r="B130" s="37"/>
      <c r="C130" s="37"/>
      <c r="D130" s="37"/>
      <c r="E130" s="37"/>
      <c r="F130" s="170"/>
      <c r="G130" s="170"/>
      <c r="H130" s="170"/>
      <c r="I130" s="170"/>
      <c r="J130" s="170"/>
      <c r="K130" s="170"/>
      <c r="L130" s="170"/>
    </row>
    <row r="131" spans="1:13">
      <c r="A131" s="65"/>
      <c r="B131" s="37"/>
      <c r="C131" s="37"/>
      <c r="D131" s="37"/>
      <c r="E131" s="37"/>
      <c r="F131" s="170"/>
      <c r="G131" s="170"/>
      <c r="H131" s="170"/>
      <c r="I131" s="170"/>
      <c r="J131" s="170"/>
      <c r="K131" s="170"/>
      <c r="L131" s="170"/>
    </row>
    <row r="132" spans="1:13">
      <c r="A132" s="65"/>
      <c r="B132" s="37"/>
      <c r="C132" s="37"/>
      <c r="D132" s="37"/>
      <c r="E132" s="37"/>
      <c r="F132" s="170"/>
      <c r="G132" s="170"/>
      <c r="H132" s="170"/>
      <c r="I132" s="170"/>
      <c r="J132" s="170"/>
      <c r="K132" s="170"/>
      <c r="L132" s="170"/>
    </row>
    <row r="133" spans="1:13">
      <c r="A133" s="65"/>
      <c r="B133" s="37"/>
      <c r="C133" s="37"/>
      <c r="D133" s="37"/>
      <c r="E133" s="37"/>
      <c r="F133" s="170"/>
      <c r="G133" s="170"/>
      <c r="H133" s="170"/>
      <c r="I133" s="170"/>
      <c r="J133" s="170"/>
      <c r="K133" s="170"/>
      <c r="L133" s="170"/>
    </row>
    <row r="134" spans="1:13">
      <c r="A134" s="65"/>
      <c r="B134" s="37"/>
      <c r="C134" s="37"/>
      <c r="D134" s="37"/>
      <c r="E134" s="37"/>
      <c r="F134" s="170"/>
      <c r="G134" s="170"/>
      <c r="H134" s="170"/>
      <c r="I134" s="170"/>
      <c r="J134" s="170"/>
      <c r="K134" s="170"/>
      <c r="L134" s="170"/>
    </row>
    <row r="135" spans="1:13">
      <c r="A135" s="65"/>
      <c r="B135" s="37"/>
      <c r="C135" s="37"/>
      <c r="D135" s="37"/>
      <c r="E135" s="37"/>
      <c r="F135" s="170"/>
      <c r="G135" s="170"/>
      <c r="H135" s="170"/>
      <c r="I135" s="170"/>
      <c r="J135" s="170"/>
      <c r="K135" s="170"/>
      <c r="L135" s="170"/>
    </row>
    <row r="136" spans="1:13">
      <c r="A136" s="65"/>
      <c r="B136" s="37"/>
      <c r="C136" s="37"/>
      <c r="D136" s="37"/>
      <c r="E136" s="37"/>
      <c r="F136" s="170"/>
      <c r="G136" s="170"/>
      <c r="H136" s="170"/>
      <c r="I136" s="170"/>
      <c r="J136" s="170"/>
      <c r="K136" s="170"/>
      <c r="L136" s="170"/>
    </row>
    <row r="137" spans="1:13">
      <c r="A137" s="65"/>
      <c r="B137" s="37"/>
      <c r="C137" s="37"/>
      <c r="D137" s="37"/>
      <c r="E137" s="37"/>
      <c r="F137" s="170"/>
      <c r="G137" s="170"/>
      <c r="H137" s="170"/>
      <c r="I137" s="170"/>
      <c r="J137" s="170"/>
      <c r="K137" s="170"/>
      <c r="L137" s="170"/>
    </row>
    <row r="138" spans="1:13">
      <c r="A138" s="65"/>
      <c r="B138" s="37"/>
      <c r="C138" s="37"/>
      <c r="D138" s="37"/>
      <c r="E138" s="37"/>
      <c r="F138" s="170"/>
      <c r="G138" s="170"/>
      <c r="H138" s="170"/>
      <c r="I138" s="170"/>
      <c r="J138" s="170"/>
      <c r="K138" s="170"/>
      <c r="L138" s="170"/>
    </row>
    <row r="139" spans="1:13">
      <c r="A139" s="65"/>
      <c r="B139" s="37"/>
      <c r="C139" s="37"/>
      <c r="D139" s="37"/>
      <c r="E139" s="37"/>
      <c r="F139" s="170"/>
      <c r="G139" s="170"/>
      <c r="H139" s="170"/>
      <c r="I139" s="170"/>
      <c r="J139" s="170"/>
      <c r="K139" s="170"/>
      <c r="L139" s="170"/>
    </row>
    <row r="140" spans="1:13">
      <c r="A140" s="65"/>
      <c r="B140" s="37"/>
      <c r="C140" s="37"/>
      <c r="D140" s="37"/>
      <c r="E140" s="37"/>
      <c r="F140" s="170"/>
      <c r="G140" s="170"/>
      <c r="H140" s="170"/>
      <c r="I140" s="170"/>
      <c r="J140" s="170"/>
      <c r="K140" s="170"/>
      <c r="L140" s="170"/>
    </row>
    <row r="141" spans="1:13">
      <c r="A141" s="65"/>
      <c r="B141" s="37"/>
      <c r="C141" s="37"/>
      <c r="D141" s="37"/>
      <c r="E141" s="37"/>
      <c r="F141" s="170"/>
      <c r="G141" s="170"/>
      <c r="H141" s="170"/>
      <c r="I141" s="170"/>
      <c r="J141" s="170"/>
      <c r="K141" s="170"/>
      <c r="L141" s="170"/>
    </row>
  </sheetData>
  <phoneticPr fontId="2" type="noConversion"/>
  <hyperlinks>
    <hyperlink ref="A4" r:id="rId1"/>
  </hyperlinks>
  <printOptions horizontalCentered="1" verticalCentered="1"/>
  <pageMargins left="0.31496062992125984" right="0.35433070866141736" top="0.35433070866141736" bottom="0.47244094488188981" header="0.11811023622047245" footer="0.47244094488188981"/>
  <pageSetup paperSize="9" scale="47" orientation="landscape" r:id="rId2"/>
  <headerFooter alignWithMargins="0">
    <oddHeader>&amp;L&amp;20&amp;F&amp;R&amp;36SCD-menu</oddHeader>
    <oddFooter>&amp;R&amp;D&amp;T</oddFooter>
  </headerFooter>
  <ignoredErrors>
    <ignoredError sqref="C15 Q13" formula="1"/>
  </ignoredErrors>
  <drawing r:id="rId3"/>
</worksheet>
</file>

<file path=xl/worksheets/sheet2.xml><?xml version="1.0" encoding="utf-8"?>
<worksheet xmlns="http://schemas.openxmlformats.org/spreadsheetml/2006/main" xmlns:r="http://schemas.openxmlformats.org/officeDocument/2006/relationships">
  <dimension ref="A2:A106"/>
  <sheetViews>
    <sheetView workbookViewId="0">
      <selection activeCell="A18" sqref="A18"/>
    </sheetView>
  </sheetViews>
  <sheetFormatPr defaultRowHeight="12.75"/>
  <cols>
    <col min="1" max="1" width="121.85546875" customWidth="1"/>
  </cols>
  <sheetData>
    <row r="2" spans="1:1">
      <c r="A2" t="s">
        <v>15</v>
      </c>
    </row>
    <row r="3" spans="1:1">
      <c r="A3" t="s">
        <v>16</v>
      </c>
    </row>
    <row r="4" spans="1:1">
      <c r="A4" t="s">
        <v>17</v>
      </c>
    </row>
    <row r="5" spans="1:1">
      <c r="A5" t="s">
        <v>18</v>
      </c>
    </row>
    <row r="6" spans="1:1">
      <c r="A6" t="s">
        <v>19</v>
      </c>
    </row>
    <row r="7" spans="1:1">
      <c r="A7" t="s">
        <v>20</v>
      </c>
    </row>
    <row r="8" spans="1:1">
      <c r="A8" t="s">
        <v>21</v>
      </c>
    </row>
    <row r="9" spans="1:1">
      <c r="A9" t="s">
        <v>22</v>
      </c>
    </row>
    <row r="10" spans="1:1">
      <c r="A10" t="s">
        <v>23</v>
      </c>
    </row>
    <row r="11" spans="1:1">
      <c r="A11" t="s">
        <v>24</v>
      </c>
    </row>
    <row r="12" spans="1:1">
      <c r="A12" t="s">
        <v>25</v>
      </c>
    </row>
    <row r="13" spans="1:1">
      <c r="A13" t="s">
        <v>26</v>
      </c>
    </row>
    <row r="14" spans="1:1">
      <c r="A14" t="s">
        <v>27</v>
      </c>
    </row>
    <row r="15" spans="1:1">
      <c r="A15" t="s">
        <v>28</v>
      </c>
    </row>
    <row r="16" spans="1:1">
      <c r="A16" t="s">
        <v>29</v>
      </c>
    </row>
    <row r="17" spans="1:1">
      <c r="A17" t="s">
        <v>30</v>
      </c>
    </row>
    <row r="18" spans="1:1">
      <c r="A18" t="s">
        <v>31</v>
      </c>
    </row>
    <row r="19" spans="1:1">
      <c r="A19" t="s">
        <v>32</v>
      </c>
    </row>
    <row r="20" spans="1:1">
      <c r="A20" t="s">
        <v>33</v>
      </c>
    </row>
    <row r="21" spans="1:1">
      <c r="A21" t="s">
        <v>34</v>
      </c>
    </row>
    <row r="22" spans="1:1">
      <c r="A22" t="s">
        <v>35</v>
      </c>
    </row>
    <row r="23" spans="1:1">
      <c r="A23" t="s">
        <v>36</v>
      </c>
    </row>
    <row r="24" spans="1:1">
      <c r="A24" t="s">
        <v>37</v>
      </c>
    </row>
    <row r="25" spans="1:1">
      <c r="A25" t="s">
        <v>38</v>
      </c>
    </row>
    <row r="26" spans="1:1">
      <c r="A26" t="s">
        <v>39</v>
      </c>
    </row>
    <row r="27" spans="1:1">
      <c r="A27" t="s">
        <v>40</v>
      </c>
    </row>
    <row r="28" spans="1:1">
      <c r="A28" t="s">
        <v>41</v>
      </c>
    </row>
    <row r="29" spans="1:1">
      <c r="A29" t="s">
        <v>42</v>
      </c>
    </row>
    <row r="30" spans="1:1">
      <c r="A30" t="s">
        <v>43</v>
      </c>
    </row>
    <row r="31" spans="1:1">
      <c r="A31" t="s">
        <v>44</v>
      </c>
    </row>
    <row r="32" spans="1:1">
      <c r="A32" t="s">
        <v>45</v>
      </c>
    </row>
    <row r="33" spans="1:1">
      <c r="A33" t="s">
        <v>46</v>
      </c>
    </row>
    <row r="34" spans="1:1">
      <c r="A34" t="s">
        <v>47</v>
      </c>
    </row>
    <row r="35" spans="1:1">
      <c r="A35" t="s">
        <v>48</v>
      </c>
    </row>
    <row r="36" spans="1:1">
      <c r="A36" t="s">
        <v>49</v>
      </c>
    </row>
    <row r="37" spans="1:1">
      <c r="A37" t="s">
        <v>50</v>
      </c>
    </row>
    <row r="38" spans="1:1">
      <c r="A38">
        <v>24</v>
      </c>
    </row>
    <row r="39" spans="1:1">
      <c r="A39" t="s">
        <v>51</v>
      </c>
    </row>
    <row r="40" spans="1:1">
      <c r="A40" t="s">
        <v>52</v>
      </c>
    </row>
    <row r="41" spans="1:1">
      <c r="A41" t="s">
        <v>53</v>
      </c>
    </row>
    <row r="42" spans="1:1">
      <c r="A42" t="s">
        <v>54</v>
      </c>
    </row>
    <row r="43" spans="1:1">
      <c r="A43" t="s">
        <v>55</v>
      </c>
    </row>
    <row r="44" spans="1:1">
      <c r="A44" t="s">
        <v>56</v>
      </c>
    </row>
    <row r="45" spans="1:1">
      <c r="A45" t="s">
        <v>57</v>
      </c>
    </row>
    <row r="46" spans="1:1">
      <c r="A46" t="s">
        <v>58</v>
      </c>
    </row>
    <row r="47" spans="1:1">
      <c r="A47" t="s">
        <v>59</v>
      </c>
    </row>
    <row r="48" spans="1:1">
      <c r="A48" t="s">
        <v>60</v>
      </c>
    </row>
    <row r="49" spans="1:1">
      <c r="A49" t="s">
        <v>61</v>
      </c>
    </row>
    <row r="50" spans="1:1">
      <c r="A50" t="s">
        <v>62</v>
      </c>
    </row>
    <row r="51" spans="1:1">
      <c r="A51" t="s">
        <v>63</v>
      </c>
    </row>
    <row r="52" spans="1:1">
      <c r="A52" t="s">
        <v>64</v>
      </c>
    </row>
    <row r="53" spans="1:1">
      <c r="A53" t="s">
        <v>65</v>
      </c>
    </row>
    <row r="54" spans="1:1">
      <c r="A54" t="s">
        <v>66</v>
      </c>
    </row>
    <row r="55" spans="1:1">
      <c r="A55" t="s">
        <v>67</v>
      </c>
    </row>
    <row r="56" spans="1:1">
      <c r="A56" t="s">
        <v>68</v>
      </c>
    </row>
    <row r="57" spans="1:1">
      <c r="A57" t="s">
        <v>69</v>
      </c>
    </row>
    <row r="58" spans="1:1">
      <c r="A58" t="s">
        <v>70</v>
      </c>
    </row>
    <row r="59" spans="1:1">
      <c r="A59" t="s">
        <v>71</v>
      </c>
    </row>
    <row r="60" spans="1:1">
      <c r="A60" t="s">
        <v>72</v>
      </c>
    </row>
    <row r="61" spans="1:1">
      <c r="A61" t="s">
        <v>73</v>
      </c>
    </row>
    <row r="62" spans="1:1">
      <c r="A62" t="s">
        <v>74</v>
      </c>
    </row>
    <row r="63" spans="1:1">
      <c r="A63" t="s">
        <v>75</v>
      </c>
    </row>
    <row r="64" spans="1:1">
      <c r="A64" t="s">
        <v>76</v>
      </c>
    </row>
    <row r="65" spans="1:1">
      <c r="A65" t="s">
        <v>77</v>
      </c>
    </row>
    <row r="66" spans="1:1">
      <c r="A66" t="s">
        <v>78</v>
      </c>
    </row>
    <row r="67" spans="1:1">
      <c r="A67" t="s">
        <v>79</v>
      </c>
    </row>
    <row r="68" spans="1:1">
      <c r="A68" t="s">
        <v>80</v>
      </c>
    </row>
    <row r="69" spans="1:1">
      <c r="A69" t="s">
        <v>81</v>
      </c>
    </row>
    <row r="70" spans="1:1">
      <c r="A70" t="s">
        <v>82</v>
      </c>
    </row>
    <row r="71" spans="1:1">
      <c r="A71" t="s">
        <v>83</v>
      </c>
    </row>
    <row r="72" spans="1:1">
      <c r="A72" t="s">
        <v>84</v>
      </c>
    </row>
    <row r="73" spans="1:1">
      <c r="A73" t="s">
        <v>85</v>
      </c>
    </row>
    <row r="74" spans="1:1">
      <c r="A74" t="s">
        <v>86</v>
      </c>
    </row>
    <row r="75" spans="1:1">
      <c r="A75" t="s">
        <v>87</v>
      </c>
    </row>
    <row r="76" spans="1:1">
      <c r="A76" t="s">
        <v>88</v>
      </c>
    </row>
    <row r="77" spans="1:1">
      <c r="A77" t="s">
        <v>89</v>
      </c>
    </row>
    <row r="78" spans="1:1">
      <c r="A78" t="s">
        <v>90</v>
      </c>
    </row>
    <row r="79" spans="1:1">
      <c r="A79" t="s">
        <v>91</v>
      </c>
    </row>
    <row r="80" spans="1:1">
      <c r="A80" t="s">
        <v>92</v>
      </c>
    </row>
    <row r="81" spans="1:1">
      <c r="A81" t="s">
        <v>93</v>
      </c>
    </row>
    <row r="82" spans="1:1">
      <c r="A82" t="s">
        <v>94</v>
      </c>
    </row>
    <row r="83" spans="1:1">
      <c r="A83" t="s">
        <v>95</v>
      </c>
    </row>
    <row r="84" spans="1:1">
      <c r="A84" t="s">
        <v>96</v>
      </c>
    </row>
    <row r="85" spans="1:1">
      <c r="A85" t="s">
        <v>97</v>
      </c>
    </row>
    <row r="86" spans="1:1">
      <c r="A86" t="s">
        <v>98</v>
      </c>
    </row>
    <row r="87" spans="1:1">
      <c r="A87" t="s">
        <v>99</v>
      </c>
    </row>
    <row r="88" spans="1:1">
      <c r="A88" t="s">
        <v>100</v>
      </c>
    </row>
    <row r="89" spans="1:1">
      <c r="A89" t="s">
        <v>101</v>
      </c>
    </row>
    <row r="90" spans="1:1">
      <c r="A90" t="s">
        <v>102</v>
      </c>
    </row>
    <row r="91" spans="1:1">
      <c r="A91" t="s">
        <v>103</v>
      </c>
    </row>
    <row r="92" spans="1:1">
      <c r="A92" t="s">
        <v>104</v>
      </c>
    </row>
    <row r="93" spans="1:1">
      <c r="A93" t="s">
        <v>105</v>
      </c>
    </row>
    <row r="94" spans="1:1">
      <c r="A94" t="s">
        <v>106</v>
      </c>
    </row>
    <row r="95" spans="1:1">
      <c r="A95" t="s">
        <v>107</v>
      </c>
    </row>
    <row r="96" spans="1:1">
      <c r="A96" t="s">
        <v>108</v>
      </c>
    </row>
    <row r="97" spans="1:1">
      <c r="A97" t="s">
        <v>109</v>
      </c>
    </row>
    <row r="98" spans="1:1">
      <c r="A98" t="s">
        <v>110</v>
      </c>
    </row>
    <row r="99" spans="1:1">
      <c r="A99" t="s">
        <v>111</v>
      </c>
    </row>
    <row r="100" spans="1:1">
      <c r="A100" t="s">
        <v>112</v>
      </c>
    </row>
    <row r="101" spans="1:1">
      <c r="A101" t="s">
        <v>113</v>
      </c>
    </row>
    <row r="102" spans="1:1">
      <c r="A102" t="s">
        <v>114</v>
      </c>
    </row>
    <row r="103" spans="1:1">
      <c r="A103" t="s">
        <v>115</v>
      </c>
    </row>
    <row r="104" spans="1:1">
      <c r="A104" t="s">
        <v>116</v>
      </c>
    </row>
    <row r="105" spans="1:1">
      <c r="A105" t="s">
        <v>117</v>
      </c>
    </row>
    <row r="106" spans="1:1">
      <c r="A106" t="s">
        <v>118</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E117"/>
  <sheetViews>
    <sheetView topLeftCell="A16" workbookViewId="0">
      <selection activeCell="A15" sqref="A15:C15"/>
    </sheetView>
  </sheetViews>
  <sheetFormatPr defaultRowHeight="12.75"/>
  <cols>
    <col min="1" max="1" width="92.7109375" customWidth="1"/>
  </cols>
  <sheetData>
    <row r="1" spans="1:5" ht="14.25" customHeight="1">
      <c r="A1" s="243" t="s">
        <v>119</v>
      </c>
      <c r="B1" s="244"/>
      <c r="C1" s="15"/>
      <c r="D1" s="15"/>
      <c r="E1" s="16"/>
    </row>
    <row r="2" spans="1:5">
      <c r="A2" s="246"/>
      <c r="B2" s="247"/>
      <c r="C2" s="24"/>
      <c r="D2" s="14"/>
      <c r="E2" s="23"/>
    </row>
    <row r="3" spans="1:5">
      <c r="A3" s="248"/>
      <c r="B3" s="249"/>
      <c r="C3" s="250"/>
      <c r="D3" s="14"/>
      <c r="E3" s="23"/>
    </row>
    <row r="4" spans="1:5" ht="105" customHeight="1">
      <c r="A4" s="248" t="s">
        <v>120</v>
      </c>
      <c r="B4" s="249"/>
      <c r="C4" s="250"/>
      <c r="D4" s="25"/>
      <c r="E4" s="23"/>
    </row>
    <row r="5" spans="1:5">
      <c r="A5" s="251"/>
      <c r="B5" s="252"/>
      <c r="C5" s="253"/>
      <c r="D5" s="14"/>
      <c r="E5" s="23"/>
    </row>
    <row r="6" spans="1:5">
      <c r="A6" s="251"/>
      <c r="B6" s="252"/>
      <c r="C6" s="253"/>
      <c r="D6" s="14"/>
      <c r="E6" s="23"/>
    </row>
    <row r="7" spans="1:5">
      <c r="A7" s="251"/>
      <c r="B7" s="252"/>
      <c r="C7" s="253"/>
      <c r="D7" s="14"/>
      <c r="E7" s="23"/>
    </row>
    <row r="8" spans="1:5">
      <c r="A8" s="251"/>
      <c r="B8" s="252"/>
      <c r="C8" s="253"/>
      <c r="D8" s="14"/>
      <c r="E8" s="23"/>
    </row>
    <row r="9" spans="1:5">
      <c r="A9" s="257" t="s">
        <v>121</v>
      </c>
      <c r="B9" s="258"/>
      <c r="C9" s="259"/>
      <c r="D9" s="14"/>
      <c r="E9" s="23"/>
    </row>
    <row r="10" spans="1:5">
      <c r="A10" s="251"/>
      <c r="B10" s="252"/>
      <c r="C10" s="253"/>
      <c r="D10" s="14"/>
      <c r="E10" s="23"/>
    </row>
    <row r="11" spans="1:5">
      <c r="A11" s="248" t="s">
        <v>122</v>
      </c>
      <c r="B11" s="249"/>
      <c r="C11" s="250"/>
      <c r="D11" s="14"/>
      <c r="E11" s="23"/>
    </row>
    <row r="12" spans="1:5">
      <c r="A12" s="251"/>
      <c r="B12" s="252"/>
      <c r="C12" s="253"/>
      <c r="D12" s="14"/>
      <c r="E12" s="23"/>
    </row>
    <row r="13" spans="1:5" ht="52.5" customHeight="1">
      <c r="A13" s="248" t="s">
        <v>123</v>
      </c>
      <c r="B13" s="249"/>
      <c r="C13" s="250"/>
      <c r="D13" s="14"/>
      <c r="E13" s="23"/>
    </row>
    <row r="14" spans="1:5">
      <c r="A14" s="251"/>
      <c r="B14" s="252"/>
      <c r="C14" s="253"/>
      <c r="D14" s="14"/>
      <c r="E14" s="23"/>
    </row>
    <row r="15" spans="1:5" ht="21" customHeight="1">
      <c r="A15" s="254" t="s">
        <v>124</v>
      </c>
      <c r="B15" s="255"/>
      <c r="C15" s="256"/>
      <c r="D15" s="14"/>
      <c r="E15" s="23"/>
    </row>
    <row r="16" spans="1:5" ht="241.5" customHeight="1">
      <c r="A16" s="248" t="s">
        <v>125</v>
      </c>
      <c r="B16" s="249"/>
      <c r="C16" s="250"/>
      <c r="D16" s="14"/>
      <c r="E16" s="23"/>
    </row>
    <row r="17" spans="1:5">
      <c r="A17" s="251"/>
      <c r="B17" s="252"/>
      <c r="C17" s="253"/>
      <c r="D17" s="14"/>
      <c r="E17" s="23"/>
    </row>
    <row r="18" spans="1:5" ht="21" customHeight="1">
      <c r="A18" s="254" t="s">
        <v>126</v>
      </c>
      <c r="B18" s="255"/>
      <c r="C18" s="256"/>
      <c r="D18" s="14"/>
      <c r="E18" s="23"/>
    </row>
    <row r="19" spans="1:5">
      <c r="A19" s="263"/>
      <c r="B19" s="264"/>
      <c r="C19" s="265"/>
      <c r="D19" s="14"/>
      <c r="E19" s="23"/>
    </row>
    <row r="20" spans="1:5" ht="31.5" customHeight="1">
      <c r="A20" s="260" t="s">
        <v>127</v>
      </c>
      <c r="B20" s="261"/>
      <c r="C20" s="262"/>
      <c r="D20" s="14"/>
      <c r="E20" s="23"/>
    </row>
    <row r="21" spans="1:5" ht="115.5" customHeight="1">
      <c r="A21" s="260" t="s">
        <v>128</v>
      </c>
      <c r="B21" s="261"/>
      <c r="C21" s="262"/>
      <c r="D21" s="14"/>
      <c r="E21" s="23"/>
    </row>
    <row r="22" spans="1:5" ht="136.5" customHeight="1">
      <c r="A22" s="260" t="s">
        <v>129</v>
      </c>
      <c r="B22" s="261"/>
      <c r="C22" s="262"/>
      <c r="D22" s="14"/>
      <c r="E22" s="23"/>
    </row>
    <row r="23" spans="1:5" ht="42" customHeight="1">
      <c r="A23" s="260" t="s">
        <v>130</v>
      </c>
      <c r="B23" s="261"/>
      <c r="C23" s="262"/>
      <c r="D23" s="14"/>
      <c r="E23" s="23"/>
    </row>
    <row r="24" spans="1:5" ht="52.5" customHeight="1">
      <c r="A24" s="260" t="s">
        <v>131</v>
      </c>
      <c r="B24" s="261"/>
      <c r="C24" s="262"/>
      <c r="D24" s="14"/>
      <c r="E24" s="23"/>
    </row>
    <row r="25" spans="1:5" ht="94.5" customHeight="1">
      <c r="A25" s="260" t="s">
        <v>132</v>
      </c>
      <c r="B25" s="261"/>
      <c r="C25" s="262"/>
      <c r="D25" s="14"/>
      <c r="E25" s="23"/>
    </row>
    <row r="26" spans="1:5" ht="52.5" customHeight="1">
      <c r="A26" s="260" t="s">
        <v>133</v>
      </c>
      <c r="B26" s="261"/>
      <c r="C26" s="262"/>
      <c r="D26" s="14"/>
      <c r="E26" s="23"/>
    </row>
    <row r="27" spans="1:5" ht="178.5" customHeight="1">
      <c r="A27" s="260" t="s">
        <v>134</v>
      </c>
      <c r="B27" s="261"/>
      <c r="C27" s="262"/>
      <c r="D27" s="14"/>
      <c r="E27" s="23"/>
    </row>
    <row r="28" spans="1:5" ht="42" customHeight="1">
      <c r="A28" s="260" t="s">
        <v>135</v>
      </c>
      <c r="B28" s="261"/>
      <c r="C28" s="262"/>
      <c r="D28" s="14"/>
      <c r="E28" s="23"/>
    </row>
    <row r="29" spans="1:5">
      <c r="A29" s="251"/>
      <c r="B29" s="252"/>
      <c r="C29" s="253"/>
      <c r="D29" s="14"/>
      <c r="E29" s="23"/>
    </row>
    <row r="30" spans="1:5" ht="31.5" customHeight="1">
      <c r="A30" s="248" t="s">
        <v>136</v>
      </c>
      <c r="B30" s="249"/>
      <c r="C30" s="250"/>
      <c r="D30" s="14"/>
      <c r="E30" s="23"/>
    </row>
    <row r="31" spans="1:5">
      <c r="A31" s="251"/>
      <c r="B31" s="252"/>
      <c r="C31" s="253"/>
      <c r="D31" s="14"/>
      <c r="E31" s="23"/>
    </row>
    <row r="32" spans="1:5" ht="84" customHeight="1">
      <c r="A32" s="248" t="s">
        <v>137</v>
      </c>
      <c r="B32" s="249"/>
      <c r="C32" s="250"/>
      <c r="D32" s="14"/>
      <c r="E32" s="23"/>
    </row>
    <row r="33" spans="1:5">
      <c r="A33" s="251"/>
      <c r="B33" s="252"/>
      <c r="C33" s="253"/>
      <c r="D33" s="14"/>
      <c r="E33" s="23"/>
    </row>
    <row r="34" spans="1:5" ht="21" customHeight="1">
      <c r="A34" s="254" t="s">
        <v>138</v>
      </c>
      <c r="B34" s="255"/>
      <c r="C34" s="256"/>
      <c r="D34" s="14"/>
      <c r="E34" s="23"/>
    </row>
    <row r="35" spans="1:5" ht="136.5" customHeight="1">
      <c r="A35" s="248" t="s">
        <v>139</v>
      </c>
      <c r="B35" s="249"/>
      <c r="C35" s="250"/>
      <c r="D35" s="14"/>
      <c r="E35" s="23"/>
    </row>
    <row r="36" spans="1:5">
      <c r="A36" s="251"/>
      <c r="B36" s="252"/>
      <c r="C36" s="253"/>
      <c r="D36" s="14"/>
      <c r="E36" s="23"/>
    </row>
    <row r="37" spans="1:5">
      <c r="A37" s="251"/>
      <c r="B37" s="252"/>
      <c r="C37" s="253"/>
      <c r="D37" s="14"/>
      <c r="E37" s="23"/>
    </row>
    <row r="38" spans="1:5">
      <c r="A38" s="251"/>
      <c r="B38" s="252"/>
      <c r="C38" s="253"/>
      <c r="D38" s="14"/>
      <c r="E38" s="23"/>
    </row>
    <row r="39" spans="1:5">
      <c r="A39" s="251"/>
      <c r="B39" s="252"/>
      <c r="C39" s="253"/>
      <c r="D39" s="14"/>
      <c r="E39" s="23"/>
    </row>
    <row r="40" spans="1:5" ht="178.5" customHeight="1">
      <c r="A40" s="248" t="s">
        <v>140</v>
      </c>
      <c r="B40" s="249"/>
      <c r="C40" s="250"/>
      <c r="D40" s="14"/>
      <c r="E40" s="23"/>
    </row>
    <row r="41" spans="1:5">
      <c r="A41" s="251"/>
      <c r="B41" s="252"/>
      <c r="C41" s="253"/>
      <c r="D41" s="14"/>
      <c r="E41" s="23"/>
    </row>
    <row r="42" spans="1:5" ht="21" customHeight="1">
      <c r="A42" s="248" t="s">
        <v>141</v>
      </c>
      <c r="B42" s="249"/>
      <c r="C42" s="250"/>
      <c r="D42" s="14"/>
      <c r="E42" s="23"/>
    </row>
    <row r="43" spans="1:5">
      <c r="A43" s="251"/>
      <c r="B43" s="252"/>
      <c r="C43" s="253"/>
      <c r="D43" s="14"/>
      <c r="E43" s="23"/>
    </row>
    <row r="44" spans="1:5" ht="31.5" customHeight="1">
      <c r="A44" s="248" t="s">
        <v>142</v>
      </c>
      <c r="B44" s="249"/>
      <c r="C44" s="250"/>
      <c r="D44" s="14"/>
      <c r="E44" s="23"/>
    </row>
    <row r="45" spans="1:5">
      <c r="A45" s="251"/>
      <c r="B45" s="252"/>
      <c r="C45" s="253"/>
      <c r="D45" s="14"/>
      <c r="E45" s="23"/>
    </row>
    <row r="46" spans="1:5" ht="31.5" customHeight="1">
      <c r="A46" s="254" t="s">
        <v>143</v>
      </c>
      <c r="B46" s="255"/>
      <c r="C46" s="256"/>
      <c r="D46" s="14"/>
      <c r="E46" s="23"/>
    </row>
    <row r="47" spans="1:5" ht="262.5" customHeight="1">
      <c r="A47" s="248" t="s">
        <v>144</v>
      </c>
      <c r="B47" s="249"/>
      <c r="C47" s="250"/>
      <c r="D47" s="14"/>
      <c r="E47" s="23"/>
    </row>
    <row r="48" spans="1:5">
      <c r="A48" s="251"/>
      <c r="B48" s="252"/>
      <c r="C48" s="253"/>
      <c r="D48" s="14"/>
      <c r="E48" s="23"/>
    </row>
    <row r="49" spans="1:5">
      <c r="A49" s="251"/>
      <c r="B49" s="252"/>
      <c r="C49" s="253"/>
      <c r="D49" s="14"/>
      <c r="E49" s="23"/>
    </row>
    <row r="50" spans="1:5">
      <c r="A50" s="251"/>
      <c r="B50" s="252"/>
      <c r="C50" s="253"/>
      <c r="D50" s="14"/>
      <c r="E50" s="23"/>
    </row>
    <row r="51" spans="1:5">
      <c r="A51" s="251"/>
      <c r="B51" s="252"/>
      <c r="C51" s="253"/>
      <c r="D51" s="14"/>
      <c r="E51" s="23"/>
    </row>
    <row r="52" spans="1:5">
      <c r="A52" s="251"/>
      <c r="B52" s="252"/>
      <c r="C52" s="253"/>
      <c r="D52" s="14"/>
      <c r="E52" s="23"/>
    </row>
    <row r="53" spans="1:5">
      <c r="A53" s="251"/>
      <c r="B53" s="252"/>
      <c r="C53" s="253"/>
      <c r="D53" s="14"/>
      <c r="E53" s="23"/>
    </row>
    <row r="54" spans="1:5">
      <c r="A54" s="251"/>
      <c r="B54" s="252"/>
      <c r="C54" s="253"/>
      <c r="D54" s="14"/>
      <c r="E54" s="23"/>
    </row>
    <row r="55" spans="1:5">
      <c r="A55" s="251"/>
      <c r="B55" s="252"/>
      <c r="C55" s="253"/>
      <c r="D55" s="14"/>
      <c r="E55" s="23"/>
    </row>
    <row r="56" spans="1:5">
      <c r="A56" s="251"/>
      <c r="B56" s="252"/>
      <c r="C56" s="253"/>
      <c r="D56" s="14"/>
      <c r="E56" s="23"/>
    </row>
    <row r="57" spans="1:5" ht="94.5" customHeight="1">
      <c r="A57" s="248" t="s">
        <v>145</v>
      </c>
      <c r="B57" s="249"/>
      <c r="C57" s="250"/>
      <c r="D57" s="14"/>
      <c r="E57" s="23"/>
    </row>
    <row r="58" spans="1:5">
      <c r="A58" s="251"/>
      <c r="B58" s="252"/>
      <c r="C58" s="253"/>
      <c r="D58" s="14"/>
      <c r="E58" s="23"/>
    </row>
    <row r="59" spans="1:5" ht="115.5" customHeight="1">
      <c r="A59" s="254" t="s">
        <v>146</v>
      </c>
      <c r="B59" s="255"/>
      <c r="C59" s="256"/>
      <c r="D59" s="14"/>
      <c r="E59" s="23"/>
    </row>
    <row r="60" spans="1:5">
      <c r="A60" s="251"/>
      <c r="B60" s="252"/>
      <c r="C60" s="253"/>
      <c r="D60" s="14"/>
      <c r="E60" s="23"/>
    </row>
    <row r="61" spans="1:5" ht="315" customHeight="1">
      <c r="A61" s="254" t="s">
        <v>147</v>
      </c>
      <c r="B61" s="255"/>
      <c r="C61" s="256"/>
      <c r="D61" s="14"/>
      <c r="E61" s="23"/>
    </row>
    <row r="62" spans="1:5">
      <c r="A62" s="251"/>
      <c r="B62" s="252"/>
      <c r="C62" s="253"/>
      <c r="D62" s="14"/>
      <c r="E62" s="23"/>
    </row>
    <row r="63" spans="1:5" ht="252" customHeight="1">
      <c r="A63" s="254" t="s">
        <v>148</v>
      </c>
      <c r="B63" s="255"/>
      <c r="C63" s="256"/>
      <c r="D63" s="14"/>
      <c r="E63" s="23"/>
    </row>
    <row r="64" spans="1:5">
      <c r="A64" s="251"/>
      <c r="B64" s="252"/>
      <c r="C64" s="253"/>
      <c r="D64" s="14"/>
      <c r="E64" s="23"/>
    </row>
    <row r="65" spans="1:5" ht="231" customHeight="1">
      <c r="A65" s="254" t="s">
        <v>149</v>
      </c>
      <c r="B65" s="255"/>
      <c r="C65" s="256"/>
      <c r="D65" s="14"/>
      <c r="E65" s="23"/>
    </row>
    <row r="66" spans="1:5">
      <c r="A66" s="251"/>
      <c r="B66" s="252"/>
      <c r="C66" s="253"/>
      <c r="D66" s="14"/>
      <c r="E66" s="23"/>
    </row>
    <row r="67" spans="1:5" ht="42" customHeight="1">
      <c r="A67" s="254" t="s">
        <v>150</v>
      </c>
      <c r="B67" s="255"/>
      <c r="C67" s="256"/>
      <c r="D67" s="14"/>
      <c r="E67" s="23"/>
    </row>
    <row r="68" spans="1:5" ht="136.5" customHeight="1">
      <c r="A68" s="248" t="s">
        <v>151</v>
      </c>
      <c r="B68" s="249"/>
      <c r="C68" s="250"/>
      <c r="D68" s="14"/>
      <c r="E68" s="23"/>
    </row>
    <row r="69" spans="1:5">
      <c r="A69" s="251"/>
      <c r="B69" s="252"/>
      <c r="C69" s="253"/>
      <c r="D69" s="14"/>
      <c r="E69" s="23"/>
    </row>
    <row r="70" spans="1:5" ht="42" customHeight="1">
      <c r="A70" s="254" t="s">
        <v>152</v>
      </c>
      <c r="B70" s="255"/>
      <c r="C70" s="256"/>
      <c r="D70" s="14"/>
      <c r="E70" s="23"/>
    </row>
    <row r="71" spans="1:5">
      <c r="A71" s="251"/>
      <c r="B71" s="252"/>
      <c r="C71" s="253"/>
      <c r="D71" s="14"/>
      <c r="E71" s="23"/>
    </row>
    <row r="72" spans="1:5" ht="21.75">
      <c r="A72" s="19"/>
      <c r="B72" s="18" t="s">
        <v>153</v>
      </c>
      <c r="C72" s="20" t="s">
        <v>154</v>
      </c>
      <c r="D72" s="14"/>
      <c r="E72" s="23"/>
    </row>
    <row r="73" spans="1:5" ht="21.75">
      <c r="A73" s="21" t="s">
        <v>155</v>
      </c>
      <c r="B73" s="17" t="s">
        <v>156</v>
      </c>
      <c r="C73" s="22" t="s">
        <v>157</v>
      </c>
      <c r="D73" s="14"/>
      <c r="E73" s="23"/>
    </row>
    <row r="74" spans="1:5" ht="21.75">
      <c r="A74" s="19"/>
      <c r="B74" s="17" t="s">
        <v>158</v>
      </c>
      <c r="C74" s="22" t="s">
        <v>159</v>
      </c>
      <c r="D74" s="14"/>
      <c r="E74" s="23"/>
    </row>
    <row r="75" spans="1:5" ht="21.75">
      <c r="A75" s="19"/>
      <c r="B75" s="17" t="s">
        <v>160</v>
      </c>
      <c r="C75" s="22" t="s">
        <v>161</v>
      </c>
      <c r="D75" s="14"/>
      <c r="E75" s="23"/>
    </row>
    <row r="76" spans="1:5" ht="21.75">
      <c r="A76" s="19"/>
      <c r="B76" s="17" t="s">
        <v>162</v>
      </c>
      <c r="C76" s="22" t="s">
        <v>163</v>
      </c>
      <c r="D76" s="14"/>
      <c r="E76" s="23"/>
    </row>
    <row r="77" spans="1:5" ht="21.75">
      <c r="A77" s="19"/>
      <c r="B77" s="17" t="s">
        <v>164</v>
      </c>
      <c r="C77" s="22" t="s">
        <v>165</v>
      </c>
      <c r="D77" s="14"/>
      <c r="E77" s="23"/>
    </row>
    <row r="78" spans="1:5">
      <c r="A78" s="19"/>
      <c r="B78" s="17"/>
      <c r="C78" s="22"/>
      <c r="D78" s="14"/>
      <c r="E78" s="23"/>
    </row>
    <row r="79" spans="1:5" ht="21.75">
      <c r="A79" s="21" t="s">
        <v>166</v>
      </c>
      <c r="B79" s="17" t="s">
        <v>156</v>
      </c>
      <c r="C79" s="22" t="s">
        <v>167</v>
      </c>
      <c r="D79" s="14"/>
      <c r="E79" s="23"/>
    </row>
    <row r="80" spans="1:5" ht="21.75">
      <c r="A80" s="19"/>
      <c r="B80" s="17" t="s">
        <v>158</v>
      </c>
      <c r="C80" s="22" t="s">
        <v>168</v>
      </c>
      <c r="D80" s="14"/>
      <c r="E80" s="23"/>
    </row>
    <row r="81" spans="1:5" ht="21.75">
      <c r="A81" s="19"/>
      <c r="B81" s="17" t="s">
        <v>160</v>
      </c>
      <c r="C81" s="22" t="s">
        <v>169</v>
      </c>
      <c r="D81" s="14"/>
      <c r="E81" s="23"/>
    </row>
    <row r="82" spans="1:5" ht="21.75">
      <c r="A82" s="19"/>
      <c r="B82" s="17" t="s">
        <v>162</v>
      </c>
      <c r="C82" s="22" t="s">
        <v>170</v>
      </c>
      <c r="D82" s="14"/>
      <c r="E82" s="23"/>
    </row>
    <row r="83" spans="1:5" ht="21.75">
      <c r="A83" s="19"/>
      <c r="B83" s="17" t="s">
        <v>164</v>
      </c>
      <c r="C83" s="22" t="s">
        <v>171</v>
      </c>
      <c r="D83" s="14"/>
      <c r="E83" s="23"/>
    </row>
    <row r="84" spans="1:5">
      <c r="A84" s="251"/>
      <c r="B84" s="252"/>
      <c r="C84" s="253"/>
      <c r="D84" s="14"/>
      <c r="E84" s="23"/>
    </row>
    <row r="85" spans="1:5" ht="52.5" customHeight="1">
      <c r="A85" s="248" t="s">
        <v>172</v>
      </c>
      <c r="B85" s="249"/>
      <c r="C85" s="250"/>
      <c r="D85" s="14"/>
      <c r="E85" s="23"/>
    </row>
    <row r="86" spans="1:5">
      <c r="A86" s="251"/>
      <c r="B86" s="252"/>
      <c r="C86" s="253"/>
      <c r="D86" s="14"/>
      <c r="E86" s="23"/>
    </row>
    <row r="87" spans="1:5" ht="52.5" customHeight="1">
      <c r="A87" s="254" t="s">
        <v>173</v>
      </c>
      <c r="B87" s="255"/>
      <c r="C87" s="256"/>
      <c r="D87" s="14"/>
      <c r="E87" s="23"/>
    </row>
    <row r="88" spans="1:5">
      <c r="A88" s="251"/>
      <c r="B88" s="252"/>
      <c r="C88" s="253"/>
      <c r="D88" s="14"/>
      <c r="E88" s="23"/>
    </row>
    <row r="89" spans="1:5">
      <c r="A89" s="21" t="s">
        <v>174</v>
      </c>
      <c r="B89" s="20" t="s">
        <v>175</v>
      </c>
      <c r="C89" s="23"/>
      <c r="D89" s="14"/>
      <c r="E89" s="23"/>
    </row>
    <row r="90" spans="1:5">
      <c r="A90" s="19" t="s">
        <v>176</v>
      </c>
      <c r="B90" s="22" t="s">
        <v>177</v>
      </c>
      <c r="C90" s="23"/>
      <c r="D90" s="14"/>
      <c r="E90" s="23"/>
    </row>
    <row r="91" spans="1:5">
      <c r="A91" s="19" t="s">
        <v>178</v>
      </c>
      <c r="B91" s="245" t="s">
        <v>180</v>
      </c>
      <c r="C91" s="23"/>
      <c r="D91" s="14"/>
      <c r="E91" s="23"/>
    </row>
    <row r="92" spans="1:5">
      <c r="A92" s="19" t="s">
        <v>179</v>
      </c>
      <c r="B92" s="245"/>
      <c r="C92" s="23"/>
      <c r="D92" s="14"/>
      <c r="E92" s="23"/>
    </row>
    <row r="93" spans="1:5">
      <c r="A93" s="19" t="s">
        <v>181</v>
      </c>
      <c r="B93" s="245" t="s">
        <v>182</v>
      </c>
      <c r="C93" s="23"/>
      <c r="D93" s="14"/>
      <c r="E93" s="23"/>
    </row>
    <row r="94" spans="1:5">
      <c r="A94" s="19" t="s">
        <v>179</v>
      </c>
      <c r="B94" s="245"/>
      <c r="C94" s="23"/>
      <c r="D94" s="14"/>
      <c r="E94" s="23"/>
    </row>
    <row r="95" spans="1:5">
      <c r="A95" s="19" t="s">
        <v>183</v>
      </c>
      <c r="B95" s="22" t="s">
        <v>184</v>
      </c>
      <c r="C95" s="23"/>
      <c r="D95" s="14"/>
      <c r="E95" s="23"/>
    </row>
    <row r="96" spans="1:5">
      <c r="A96" s="19" t="s">
        <v>185</v>
      </c>
      <c r="B96" s="22" t="s">
        <v>186</v>
      </c>
      <c r="C96" s="23"/>
      <c r="D96" s="14"/>
      <c r="E96" s="23"/>
    </row>
    <row r="97" spans="1:5">
      <c r="A97" s="19" t="s">
        <v>187</v>
      </c>
      <c r="B97" s="22" t="s">
        <v>188</v>
      </c>
      <c r="C97" s="23"/>
      <c r="D97" s="14"/>
      <c r="E97" s="23"/>
    </row>
    <row r="98" spans="1:5">
      <c r="A98" s="251"/>
      <c r="B98" s="252"/>
      <c r="C98" s="253"/>
      <c r="D98" s="14"/>
      <c r="E98" s="23"/>
    </row>
    <row r="99" spans="1:5" ht="115.5" customHeight="1">
      <c r="A99" s="248" t="s">
        <v>189</v>
      </c>
      <c r="B99" s="249"/>
      <c r="C99" s="250"/>
      <c r="D99" s="14"/>
      <c r="E99" s="23"/>
    </row>
    <row r="100" spans="1:5">
      <c r="A100" s="251"/>
      <c r="B100" s="252"/>
      <c r="C100" s="253"/>
      <c r="D100" s="14"/>
      <c r="E100" s="23"/>
    </row>
    <row r="101" spans="1:5" ht="38.25" customHeight="1">
      <c r="A101" s="266" t="s">
        <v>190</v>
      </c>
      <c r="B101" s="267"/>
      <c r="C101" s="268"/>
      <c r="D101" s="14"/>
      <c r="E101" s="23"/>
    </row>
    <row r="102" spans="1:5">
      <c r="A102" s="248"/>
      <c r="B102" s="249"/>
      <c r="C102" s="250"/>
      <c r="D102" s="14"/>
      <c r="E102" s="23"/>
    </row>
    <row r="103" spans="1:5" ht="21" customHeight="1">
      <c r="A103" s="254" t="s">
        <v>191</v>
      </c>
      <c r="B103" s="255"/>
      <c r="C103" s="256"/>
      <c r="D103" s="14"/>
      <c r="E103" s="23"/>
    </row>
    <row r="104" spans="1:5">
      <c r="A104" s="251"/>
      <c r="B104" s="252"/>
      <c r="C104" s="253"/>
      <c r="D104" s="14"/>
      <c r="E104" s="23"/>
    </row>
    <row r="105" spans="1:5">
      <c r="A105" s="254" t="s">
        <v>192</v>
      </c>
      <c r="B105" s="255"/>
      <c r="C105" s="256"/>
      <c r="D105" s="14"/>
      <c r="E105" s="23"/>
    </row>
    <row r="106" spans="1:5">
      <c r="A106" s="251"/>
      <c r="B106" s="252"/>
      <c r="C106" s="253"/>
      <c r="D106" s="14"/>
      <c r="E106" s="23"/>
    </row>
    <row r="107" spans="1:5" ht="31.5" customHeight="1">
      <c r="A107" s="248" t="s">
        <v>193</v>
      </c>
      <c r="B107" s="249"/>
      <c r="C107" s="250"/>
      <c r="D107" s="14"/>
      <c r="E107" s="23"/>
    </row>
    <row r="108" spans="1:5">
      <c r="A108" s="251"/>
      <c r="B108" s="252"/>
      <c r="C108" s="253"/>
      <c r="D108" s="14"/>
      <c r="E108" s="23"/>
    </row>
    <row r="109" spans="1:5" ht="52.5" customHeight="1">
      <c r="A109" s="248" t="s">
        <v>194</v>
      </c>
      <c r="B109" s="249"/>
      <c r="C109" s="250"/>
      <c r="D109" s="14"/>
      <c r="E109" s="23"/>
    </row>
    <row r="110" spans="1:5">
      <c r="A110" s="251"/>
      <c r="B110" s="252"/>
      <c r="C110" s="253"/>
      <c r="D110" s="14"/>
      <c r="E110" s="23"/>
    </row>
    <row r="111" spans="1:5" ht="31.5" customHeight="1">
      <c r="A111" s="248" t="s">
        <v>195</v>
      </c>
      <c r="B111" s="249"/>
      <c r="C111" s="250"/>
      <c r="D111" s="14"/>
      <c r="E111" s="23"/>
    </row>
    <row r="112" spans="1:5">
      <c r="A112" s="251"/>
      <c r="B112" s="252"/>
      <c r="C112" s="253"/>
      <c r="D112" s="14"/>
      <c r="E112" s="23"/>
    </row>
    <row r="113" spans="1:5" ht="63" customHeight="1">
      <c r="A113" s="248" t="s">
        <v>196</v>
      </c>
      <c r="B113" s="249"/>
      <c r="C113" s="250"/>
      <c r="D113" s="14"/>
      <c r="E113" s="23"/>
    </row>
    <row r="114" spans="1:5">
      <c r="A114" s="251"/>
      <c r="B114" s="252"/>
      <c r="C114" s="253"/>
      <c r="D114" s="14"/>
      <c r="E114" s="23"/>
    </row>
    <row r="115" spans="1:5" ht="42" customHeight="1">
      <c r="A115" s="248" t="s">
        <v>197</v>
      </c>
      <c r="B115" s="249"/>
      <c r="C115" s="250"/>
      <c r="D115" s="14"/>
      <c r="E115" s="23"/>
    </row>
    <row r="116" spans="1:5">
      <c r="A116" s="251"/>
      <c r="B116" s="252"/>
      <c r="C116" s="253"/>
      <c r="D116" s="14"/>
      <c r="E116" s="23"/>
    </row>
    <row r="117" spans="1:5" ht="52.5" customHeight="1">
      <c r="A117" s="248" t="s">
        <v>198</v>
      </c>
      <c r="B117" s="249"/>
      <c r="C117" s="250"/>
      <c r="D117" s="14"/>
      <c r="E117" s="23"/>
    </row>
  </sheetData>
  <mergeCells count="98">
    <mergeCell ref="A114:C114"/>
    <mergeCell ref="A115:C115"/>
    <mergeCell ref="A116:C116"/>
    <mergeCell ref="A117:C117"/>
    <mergeCell ref="A110:C110"/>
    <mergeCell ref="A111:C111"/>
    <mergeCell ref="A112:C112"/>
    <mergeCell ref="A113:C113"/>
    <mergeCell ref="A106:C106"/>
    <mergeCell ref="A107:C107"/>
    <mergeCell ref="A108:C108"/>
    <mergeCell ref="A109:C109"/>
    <mergeCell ref="A102:C102"/>
    <mergeCell ref="A103:C103"/>
    <mergeCell ref="A104:C104"/>
    <mergeCell ref="A105:C105"/>
    <mergeCell ref="A98:C98"/>
    <mergeCell ref="A99:C99"/>
    <mergeCell ref="A100:C100"/>
    <mergeCell ref="A101:C101"/>
    <mergeCell ref="A85:C85"/>
    <mergeCell ref="A86:C86"/>
    <mergeCell ref="A87:C87"/>
    <mergeCell ref="A88:C88"/>
    <mergeCell ref="A69:C69"/>
    <mergeCell ref="A70:C70"/>
    <mergeCell ref="A71:C71"/>
    <mergeCell ref="A84:C84"/>
    <mergeCell ref="A65:C65"/>
    <mergeCell ref="A66:C66"/>
    <mergeCell ref="A67:C67"/>
    <mergeCell ref="A68:C68"/>
    <mergeCell ref="A61:C61"/>
    <mergeCell ref="A62:C62"/>
    <mergeCell ref="A63:C63"/>
    <mergeCell ref="A64:C64"/>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4:C24"/>
    <mergeCell ref="A17:C17"/>
    <mergeCell ref="A18:C18"/>
    <mergeCell ref="A19:C19"/>
    <mergeCell ref="A20:C20"/>
    <mergeCell ref="A11:C11"/>
    <mergeCell ref="A12:C12"/>
    <mergeCell ref="A21:C21"/>
    <mergeCell ref="A22:C22"/>
    <mergeCell ref="A23:C23"/>
    <mergeCell ref="A1:B1"/>
    <mergeCell ref="B91:B92"/>
    <mergeCell ref="B93:B94"/>
    <mergeCell ref="A2:B2"/>
    <mergeCell ref="A3:C3"/>
    <mergeCell ref="A4:C4"/>
    <mergeCell ref="A5:C5"/>
    <mergeCell ref="A6:C6"/>
    <mergeCell ref="A7:C7"/>
    <mergeCell ref="A8:C8"/>
    <mergeCell ref="A13:C13"/>
    <mergeCell ref="A14:C14"/>
    <mergeCell ref="A15:C15"/>
    <mergeCell ref="A16:C16"/>
    <mergeCell ref="A9:C9"/>
    <mergeCell ref="A10:C10"/>
  </mergeCells>
  <phoneticPr fontId="2" type="noConversion"/>
  <hyperlinks>
    <hyperlink ref="A101" r:id="rId1" display="http://www.motion-online.dk/sundhed_og_vaegt/sundhed_generelt/stofskifteberegner/"/>
  </hyperlinks>
  <pageMargins left="0.75" right="0.75" top="1" bottom="1" header="0.5" footer="0.5"/>
  <headerFooter alignWithMargins="0"/>
  <drawing r:id="rId2"/>
</worksheet>
</file>

<file path=xl/worksheets/sheet4.xml><?xml version="1.0" encoding="utf-8"?>
<worksheet xmlns="http://schemas.openxmlformats.org/spreadsheetml/2006/main" xmlns:r="http://schemas.openxmlformats.org/officeDocument/2006/relationships">
  <dimension ref="A1:B29"/>
  <sheetViews>
    <sheetView topLeftCell="A8" workbookViewId="0">
      <selection activeCell="A27" sqref="A27"/>
    </sheetView>
  </sheetViews>
  <sheetFormatPr defaultRowHeight="12.75"/>
  <cols>
    <col min="1" max="1" width="72.28515625" customWidth="1"/>
  </cols>
  <sheetData>
    <row r="1" spans="1:2">
      <c r="A1" s="26"/>
      <c r="B1" s="26"/>
    </row>
    <row r="2" spans="1:2">
      <c r="A2" s="27"/>
      <c r="B2" s="14"/>
    </row>
    <row r="3" spans="1:2" ht="27.75" customHeight="1">
      <c r="A3" s="29" t="s">
        <v>199</v>
      </c>
      <c r="B3" s="269"/>
    </row>
    <row r="4" spans="1:2" ht="31.5">
      <c r="A4" s="26" t="s">
        <v>200</v>
      </c>
      <c r="B4" s="269"/>
    </row>
    <row r="5" spans="1:2">
      <c r="A5" s="28"/>
      <c r="B5" s="269"/>
    </row>
    <row r="6" spans="1:2" ht="42">
      <c r="A6" s="26" t="s">
        <v>201</v>
      </c>
      <c r="B6" s="269"/>
    </row>
    <row r="7" spans="1:2">
      <c r="A7" s="28"/>
      <c r="B7" s="269"/>
    </row>
    <row r="8" spans="1:2" ht="31.5">
      <c r="A8" s="26" t="s">
        <v>202</v>
      </c>
      <c r="B8" s="269"/>
    </row>
    <row r="9" spans="1:2" ht="31.5">
      <c r="A9" s="26" t="s">
        <v>203</v>
      </c>
      <c r="B9" s="269"/>
    </row>
    <row r="10" spans="1:2">
      <c r="A10" s="28"/>
      <c r="B10" s="269"/>
    </row>
    <row r="11" spans="1:2" ht="52.5">
      <c r="A11" s="26" t="s">
        <v>204</v>
      </c>
      <c r="B11" s="269"/>
    </row>
    <row r="12" spans="1:2">
      <c r="A12" s="26"/>
      <c r="B12" s="269"/>
    </row>
    <row r="13" spans="1:2">
      <c r="A13" s="27"/>
      <c r="B13" s="14"/>
    </row>
    <row r="14" spans="1:2" ht="21">
      <c r="A14" s="29" t="s">
        <v>205</v>
      </c>
      <c r="B14" s="269"/>
    </row>
    <row r="15" spans="1:2" ht="21">
      <c r="A15" s="26" t="s">
        <v>206</v>
      </c>
      <c r="B15" s="269"/>
    </row>
    <row r="16" spans="1:2">
      <c r="A16" s="26"/>
      <c r="B16" s="269"/>
    </row>
    <row r="17" spans="1:2">
      <c r="A17" s="27"/>
      <c r="B17" s="14"/>
    </row>
    <row r="18" spans="1:2">
      <c r="A18" s="29" t="s">
        <v>207</v>
      </c>
      <c r="B18" s="14"/>
    </row>
    <row r="19" spans="1:2" ht="21">
      <c r="A19" s="26" t="s">
        <v>208</v>
      </c>
      <c r="B19" s="14"/>
    </row>
    <row r="20" spans="1:2">
      <c r="A20" s="28"/>
      <c r="B20" s="14"/>
    </row>
    <row r="21" spans="1:2" ht="31.5">
      <c r="A21" s="26" t="s">
        <v>209</v>
      </c>
      <c r="B21" s="14"/>
    </row>
    <row r="22" spans="1:2">
      <c r="A22" s="28"/>
      <c r="B22" s="14"/>
    </row>
    <row r="23" spans="1:2" ht="31.5">
      <c r="A23" s="26" t="s">
        <v>210</v>
      </c>
      <c r="B23" s="14"/>
    </row>
    <row r="24" spans="1:2">
      <c r="A24" s="28"/>
      <c r="B24" s="14"/>
    </row>
    <row r="25" spans="1:2" ht="42">
      <c r="A25" s="26" t="s">
        <v>211</v>
      </c>
      <c r="B25" s="14"/>
    </row>
    <row r="26" spans="1:2">
      <c r="A26" s="28"/>
      <c r="B26" s="14"/>
    </row>
    <row r="27" spans="1:2" ht="42">
      <c r="A27" s="26" t="s">
        <v>212</v>
      </c>
      <c r="B27" s="14"/>
    </row>
    <row r="28" spans="1:2">
      <c r="A28" s="26"/>
      <c r="B28" s="14"/>
    </row>
    <row r="29" spans="1:2" ht="21">
      <c r="A29" s="26" t="s">
        <v>213</v>
      </c>
      <c r="B29" s="14"/>
    </row>
  </sheetData>
  <mergeCells count="2">
    <mergeCell ref="B3:B12"/>
    <mergeCell ref="B14:B16"/>
  </mergeCells>
  <phoneticPr fontId="2" type="noConversion"/>
  <pageMargins left="0.75" right="0.75" top="1" bottom="1" header="0.5" footer="0.5"/>
  <pageSetup paperSize="9" orientation="portrait" horizontalDpi="300" verticalDpi="0" r:id="rId1"/>
  <headerFooter alignWithMargins="0"/>
  <drawing r:id="rId2"/>
</worksheet>
</file>

<file path=xl/worksheets/sheet5.xml><?xml version="1.0" encoding="utf-8"?>
<worksheet xmlns="http://schemas.openxmlformats.org/spreadsheetml/2006/main" xmlns:r="http://schemas.openxmlformats.org/officeDocument/2006/relationships">
  <dimension ref="A1:E177"/>
  <sheetViews>
    <sheetView workbookViewId="0">
      <selection activeCell="E19" sqref="E19"/>
    </sheetView>
  </sheetViews>
  <sheetFormatPr defaultRowHeight="12.75"/>
  <cols>
    <col min="1" max="1" width="30.5703125" bestFit="1" customWidth="1"/>
    <col min="2" max="2" width="14.140625" bestFit="1" customWidth="1"/>
    <col min="3" max="3" width="16.5703125" bestFit="1" customWidth="1"/>
  </cols>
  <sheetData>
    <row r="1" spans="1:3" ht="13.5" thickBot="1"/>
    <row r="2" spans="1:3" ht="17.25">
      <c r="A2" s="41" t="s">
        <v>215</v>
      </c>
      <c r="B2" s="42" t="s">
        <v>216</v>
      </c>
      <c r="C2" s="43" t="s">
        <v>390</v>
      </c>
    </row>
    <row r="3" spans="1:3">
      <c r="A3" s="44" t="s">
        <v>217</v>
      </c>
      <c r="B3" s="45">
        <v>25</v>
      </c>
      <c r="C3" s="46">
        <v>36</v>
      </c>
    </row>
    <row r="4" spans="1:3">
      <c r="A4" s="44" t="s">
        <v>218</v>
      </c>
      <c r="B4" s="45">
        <v>48</v>
      </c>
      <c r="C4" s="46">
        <v>68</v>
      </c>
    </row>
    <row r="5" spans="1:3">
      <c r="A5" s="44" t="s">
        <v>219</v>
      </c>
      <c r="B5" s="45">
        <v>65</v>
      </c>
      <c r="C5" s="46">
        <v>93</v>
      </c>
    </row>
    <row r="6" spans="1:3">
      <c r="A6" s="44" t="s">
        <v>220</v>
      </c>
      <c r="B6" s="45">
        <v>71</v>
      </c>
      <c r="C6" s="46">
        <v>101</v>
      </c>
    </row>
    <row r="7" spans="1:3">
      <c r="A7" s="44" t="s">
        <v>221</v>
      </c>
      <c r="B7" s="45">
        <v>41</v>
      </c>
      <c r="C7" s="46">
        <v>59</v>
      </c>
    </row>
    <row r="8" spans="1:3">
      <c r="A8" s="44" t="s">
        <v>222</v>
      </c>
      <c r="B8" s="45">
        <v>55</v>
      </c>
      <c r="C8" s="46">
        <v>78</v>
      </c>
    </row>
    <row r="9" spans="1:3">
      <c r="A9" s="44" t="s">
        <v>223</v>
      </c>
      <c r="B9" s="45">
        <v>56</v>
      </c>
      <c r="C9" s="46">
        <v>81</v>
      </c>
    </row>
    <row r="10" spans="1:3">
      <c r="A10" s="44" t="s">
        <v>224</v>
      </c>
      <c r="B10" s="45">
        <v>88</v>
      </c>
      <c r="C10" s="46">
        <v>126</v>
      </c>
    </row>
    <row r="11" spans="1:3" ht="21.75">
      <c r="A11" s="44" t="s">
        <v>225</v>
      </c>
      <c r="B11" s="45">
        <v>59</v>
      </c>
      <c r="C11" s="46">
        <v>83</v>
      </c>
    </row>
    <row r="12" spans="1:3">
      <c r="A12" s="44" t="s">
        <v>226</v>
      </c>
      <c r="B12" s="45">
        <v>55</v>
      </c>
      <c r="C12" s="46">
        <v>79</v>
      </c>
    </row>
    <row r="13" spans="1:3">
      <c r="A13" s="44" t="s">
        <v>227</v>
      </c>
      <c r="B13" s="45">
        <v>91</v>
      </c>
      <c r="C13" s="46">
        <v>128</v>
      </c>
    </row>
    <row r="14" spans="1:3">
      <c r="A14" s="44" t="s">
        <v>228</v>
      </c>
      <c r="B14" s="45">
        <v>47</v>
      </c>
      <c r="C14" s="46">
        <v>68</v>
      </c>
    </row>
    <row r="15" spans="1:3">
      <c r="A15" s="44" t="s">
        <v>229</v>
      </c>
      <c r="B15" s="45">
        <v>34</v>
      </c>
      <c r="C15" s="46">
        <v>48</v>
      </c>
    </row>
    <row r="16" spans="1:3" ht="13.5" thickBot="1">
      <c r="A16" s="47" t="s">
        <v>230</v>
      </c>
      <c r="B16" s="48">
        <v>68</v>
      </c>
      <c r="C16" s="49">
        <v>97</v>
      </c>
    </row>
    <row r="17" spans="1:5" ht="18" thickBot="1">
      <c r="A17" s="50" t="s">
        <v>231</v>
      </c>
      <c r="E17" s="58"/>
    </row>
    <row r="18" spans="1:5">
      <c r="A18" s="51" t="s">
        <v>232</v>
      </c>
      <c r="B18" s="52">
        <v>47</v>
      </c>
      <c r="C18" s="53">
        <v>67</v>
      </c>
    </row>
    <row r="19" spans="1:5">
      <c r="A19" s="44" t="s">
        <v>233</v>
      </c>
      <c r="B19" s="45">
        <v>55</v>
      </c>
      <c r="C19" s="46">
        <v>79</v>
      </c>
      <c r="E19" s="58" t="s">
        <v>392</v>
      </c>
    </row>
    <row r="20" spans="1:5">
      <c r="A20" s="44" t="s">
        <v>234</v>
      </c>
      <c r="B20" s="45">
        <v>59</v>
      </c>
      <c r="C20" s="46">
        <v>84</v>
      </c>
    </row>
    <row r="21" spans="1:5">
      <c r="A21" s="44" t="s">
        <v>235</v>
      </c>
      <c r="B21" s="45">
        <v>67</v>
      </c>
      <c r="C21" s="46">
        <v>96</v>
      </c>
    </row>
    <row r="22" spans="1:5">
      <c r="A22" s="44" t="s">
        <v>236</v>
      </c>
      <c r="B22" s="45">
        <v>46</v>
      </c>
      <c r="C22" s="46">
        <v>66</v>
      </c>
    </row>
    <row r="23" spans="1:5">
      <c r="A23" s="44" t="s">
        <v>237</v>
      </c>
      <c r="B23" s="45">
        <v>65</v>
      </c>
      <c r="C23" s="46">
        <v>93</v>
      </c>
    </row>
    <row r="24" spans="1:5">
      <c r="A24" s="44" t="s">
        <v>238</v>
      </c>
      <c r="B24" s="45">
        <v>76</v>
      </c>
      <c r="C24" s="46">
        <v>109</v>
      </c>
    </row>
    <row r="25" spans="1:5">
      <c r="A25" s="44" t="s">
        <v>239</v>
      </c>
      <c r="B25" s="45">
        <v>59</v>
      </c>
      <c r="C25" s="46">
        <v>84</v>
      </c>
    </row>
    <row r="26" spans="1:5">
      <c r="A26" s="44" t="s">
        <v>240</v>
      </c>
      <c r="B26" s="45">
        <v>44</v>
      </c>
      <c r="C26" s="46">
        <v>63</v>
      </c>
    </row>
    <row r="27" spans="1:5" ht="13.5" thickBot="1">
      <c r="A27" s="47" t="s">
        <v>241</v>
      </c>
      <c r="B27" s="48">
        <v>48</v>
      </c>
      <c r="C27" s="49">
        <v>69</v>
      </c>
    </row>
    <row r="28" spans="1:5" ht="18" thickBot="1">
      <c r="A28" s="50" t="s">
        <v>242</v>
      </c>
    </row>
    <row r="29" spans="1:5">
      <c r="A29" s="51" t="s">
        <v>243</v>
      </c>
      <c r="B29" s="52">
        <v>66</v>
      </c>
      <c r="C29" s="53">
        <v>94</v>
      </c>
    </row>
    <row r="30" spans="1:5" ht="13.5" thickBot="1">
      <c r="A30" s="47" t="s">
        <v>244</v>
      </c>
      <c r="B30" s="48">
        <v>68</v>
      </c>
      <c r="C30" s="49">
        <v>97</v>
      </c>
    </row>
    <row r="31" spans="1:5" ht="18" thickBot="1">
      <c r="A31" s="50" t="s">
        <v>245</v>
      </c>
    </row>
    <row r="32" spans="1:5">
      <c r="A32" s="51" t="s">
        <v>246</v>
      </c>
      <c r="B32" s="52">
        <v>95</v>
      </c>
      <c r="C32" s="53">
        <v>136</v>
      </c>
    </row>
    <row r="33" spans="1:3">
      <c r="A33" s="44" t="s">
        <v>247</v>
      </c>
      <c r="B33" s="45">
        <v>52</v>
      </c>
      <c r="C33" s="46">
        <v>75</v>
      </c>
    </row>
    <row r="34" spans="1:3">
      <c r="A34" s="44" t="s">
        <v>248</v>
      </c>
      <c r="B34" s="45">
        <v>34</v>
      </c>
      <c r="C34" s="46">
        <v>49</v>
      </c>
    </row>
    <row r="35" spans="1:3">
      <c r="A35" s="44" t="s">
        <v>249</v>
      </c>
      <c r="B35" s="45">
        <v>46</v>
      </c>
      <c r="C35" s="46">
        <v>66</v>
      </c>
    </row>
    <row r="36" spans="1:3">
      <c r="A36" s="44" t="s">
        <v>250</v>
      </c>
      <c r="B36" s="45">
        <v>66</v>
      </c>
      <c r="C36" s="46">
        <v>95</v>
      </c>
    </row>
    <row r="37" spans="1:3">
      <c r="A37" s="44" t="s">
        <v>251</v>
      </c>
      <c r="B37" s="45">
        <v>45</v>
      </c>
      <c r="C37" s="46">
        <v>64</v>
      </c>
    </row>
    <row r="38" spans="1:3">
      <c r="A38" s="44" t="s">
        <v>252</v>
      </c>
      <c r="B38" s="45">
        <v>70</v>
      </c>
      <c r="C38" s="46">
        <v>101</v>
      </c>
    </row>
    <row r="39" spans="1:3">
      <c r="A39" s="44" t="s">
        <v>253</v>
      </c>
      <c r="B39" s="45">
        <v>90</v>
      </c>
      <c r="C39" s="46">
        <v>129</v>
      </c>
    </row>
    <row r="40" spans="1:3">
      <c r="A40" s="44" t="s">
        <v>254</v>
      </c>
      <c r="B40" s="45">
        <v>65</v>
      </c>
      <c r="C40" s="46">
        <v>93</v>
      </c>
    </row>
    <row r="41" spans="1:3">
      <c r="A41" s="44" t="s">
        <v>255</v>
      </c>
      <c r="B41" s="45">
        <v>44</v>
      </c>
      <c r="C41" s="46">
        <v>63</v>
      </c>
    </row>
    <row r="42" spans="1:3">
      <c r="A42" s="44" t="s">
        <v>256</v>
      </c>
      <c r="B42" s="45">
        <v>69</v>
      </c>
      <c r="C42" s="46">
        <v>99</v>
      </c>
    </row>
    <row r="43" spans="1:3">
      <c r="A43" s="44" t="s">
        <v>257</v>
      </c>
      <c r="B43" s="45">
        <v>57</v>
      </c>
      <c r="C43" s="46">
        <v>82</v>
      </c>
    </row>
    <row r="44" spans="1:3">
      <c r="A44" s="44" t="s">
        <v>258</v>
      </c>
      <c r="B44" s="45">
        <v>50</v>
      </c>
      <c r="C44" s="46">
        <v>71</v>
      </c>
    </row>
    <row r="45" spans="1:3">
      <c r="A45" s="44" t="s">
        <v>259</v>
      </c>
      <c r="B45" s="45">
        <v>65</v>
      </c>
      <c r="C45" s="46">
        <v>92</v>
      </c>
    </row>
    <row r="46" spans="1:3" ht="13.5" thickBot="1">
      <c r="A46" s="47" t="s">
        <v>260</v>
      </c>
      <c r="B46" s="48">
        <v>64</v>
      </c>
      <c r="C46" s="49">
        <v>92</v>
      </c>
    </row>
    <row r="47" spans="1:3" ht="18" thickBot="1">
      <c r="A47" s="50" t="s">
        <v>261</v>
      </c>
    </row>
    <row r="48" spans="1:3">
      <c r="A48" s="51" t="s">
        <v>262</v>
      </c>
      <c r="B48" s="52">
        <v>42</v>
      </c>
      <c r="C48" s="53">
        <v>60</v>
      </c>
    </row>
    <row r="49" spans="1:3">
      <c r="A49" s="44" t="s">
        <v>263</v>
      </c>
      <c r="B49" s="45">
        <v>74</v>
      </c>
      <c r="C49" s="46">
        <v>106</v>
      </c>
    </row>
    <row r="50" spans="1:3">
      <c r="A50" s="44" t="s">
        <v>264</v>
      </c>
      <c r="B50" s="45">
        <v>77</v>
      </c>
      <c r="C50" s="46">
        <v>110</v>
      </c>
    </row>
    <row r="51" spans="1:3">
      <c r="A51" s="44" t="s">
        <v>265</v>
      </c>
      <c r="B51" s="45">
        <v>84</v>
      </c>
      <c r="C51" s="46">
        <v>119</v>
      </c>
    </row>
    <row r="52" spans="1:3">
      <c r="A52" s="44" t="s">
        <v>266</v>
      </c>
      <c r="B52" s="45">
        <v>61</v>
      </c>
      <c r="C52" s="46">
        <v>87</v>
      </c>
    </row>
    <row r="53" spans="1:3">
      <c r="A53" s="44" t="s">
        <v>267</v>
      </c>
      <c r="B53" s="45">
        <v>66</v>
      </c>
      <c r="C53" s="46">
        <v>94</v>
      </c>
    </row>
    <row r="54" spans="1:3">
      <c r="A54" s="44" t="s">
        <v>268</v>
      </c>
      <c r="B54" s="45">
        <v>19</v>
      </c>
      <c r="C54" s="46">
        <v>27</v>
      </c>
    </row>
    <row r="55" spans="1:3">
      <c r="A55" s="44" t="s">
        <v>269</v>
      </c>
      <c r="B55" s="45">
        <v>82</v>
      </c>
      <c r="C55" s="46">
        <v>117</v>
      </c>
    </row>
    <row r="56" spans="1:3" ht="13.5" thickBot="1">
      <c r="A56" s="47" t="s">
        <v>270</v>
      </c>
      <c r="B56" s="48">
        <v>54</v>
      </c>
      <c r="C56" s="49">
        <v>77</v>
      </c>
    </row>
    <row r="57" spans="1:3" ht="17.25">
      <c r="A57" s="50" t="s">
        <v>271</v>
      </c>
    </row>
    <row r="58" spans="1:3" ht="18" thickBot="1">
      <c r="A58" s="50" t="s">
        <v>272</v>
      </c>
    </row>
    <row r="59" spans="1:3">
      <c r="A59" s="51" t="s">
        <v>273</v>
      </c>
      <c r="B59" s="52">
        <v>59</v>
      </c>
      <c r="C59" s="53">
        <v>84</v>
      </c>
    </row>
    <row r="60" spans="1:3">
      <c r="A60" s="44" t="s">
        <v>274</v>
      </c>
      <c r="B60" s="45">
        <v>55</v>
      </c>
      <c r="C60" s="46">
        <v>79</v>
      </c>
    </row>
    <row r="61" spans="1:3">
      <c r="A61" s="44" t="s">
        <v>275</v>
      </c>
      <c r="B61" s="45">
        <v>82</v>
      </c>
      <c r="C61" s="46">
        <v>117</v>
      </c>
    </row>
    <row r="62" spans="1:3">
      <c r="A62" s="44" t="s">
        <v>276</v>
      </c>
      <c r="B62" s="45">
        <v>65</v>
      </c>
      <c r="C62" s="46">
        <v>93</v>
      </c>
    </row>
    <row r="63" spans="1:3" ht="13.5" thickBot="1">
      <c r="A63" s="47" t="s">
        <v>277</v>
      </c>
      <c r="B63" s="48">
        <v>72</v>
      </c>
      <c r="C63" s="49">
        <v>102</v>
      </c>
    </row>
    <row r="64" spans="1:3" ht="18" thickBot="1">
      <c r="A64" s="50" t="s">
        <v>278</v>
      </c>
    </row>
    <row r="65" spans="1:3">
      <c r="A65" s="51" t="s">
        <v>279</v>
      </c>
      <c r="B65" s="52">
        <v>34</v>
      </c>
      <c r="C65" s="53">
        <v>49</v>
      </c>
    </row>
    <row r="66" spans="1:3">
      <c r="A66" s="44" t="s">
        <v>280</v>
      </c>
      <c r="B66" s="45">
        <v>24</v>
      </c>
      <c r="C66" s="46">
        <v>34</v>
      </c>
    </row>
    <row r="67" spans="1:3">
      <c r="A67" s="44" t="s">
        <v>281</v>
      </c>
      <c r="B67" s="45">
        <v>61</v>
      </c>
      <c r="C67" s="46">
        <v>87</v>
      </c>
    </row>
    <row r="68" spans="1:3">
      <c r="A68" s="44" t="s">
        <v>282</v>
      </c>
      <c r="B68" s="45">
        <v>32</v>
      </c>
      <c r="C68" s="46">
        <v>46</v>
      </c>
    </row>
    <row r="69" spans="1:3">
      <c r="A69" s="44" t="s">
        <v>283</v>
      </c>
      <c r="B69" s="45">
        <v>27</v>
      </c>
      <c r="C69" s="46">
        <v>39</v>
      </c>
    </row>
    <row r="70" spans="1:3" ht="21.75">
      <c r="A70" s="44" t="s">
        <v>284</v>
      </c>
      <c r="B70" s="45">
        <v>33</v>
      </c>
      <c r="C70" s="46">
        <v>47</v>
      </c>
    </row>
    <row r="71" spans="1:3" ht="13.5" thickBot="1">
      <c r="A71" s="47" t="s">
        <v>285</v>
      </c>
      <c r="B71" s="48">
        <v>14</v>
      </c>
      <c r="C71" s="49">
        <v>20</v>
      </c>
    </row>
    <row r="72" spans="1:3" ht="17.25">
      <c r="A72" s="50" t="s">
        <v>286</v>
      </c>
    </row>
    <row r="73" spans="1:3" ht="18" thickBot="1">
      <c r="A73" s="50" t="s">
        <v>287</v>
      </c>
    </row>
    <row r="74" spans="1:3">
      <c r="A74" s="51" t="s">
        <v>288</v>
      </c>
      <c r="B74" s="52">
        <v>36</v>
      </c>
      <c r="C74" s="53">
        <v>52</v>
      </c>
    </row>
    <row r="75" spans="1:3">
      <c r="A75" s="44" t="s">
        <v>289</v>
      </c>
      <c r="B75" s="45">
        <v>41</v>
      </c>
      <c r="C75" s="46">
        <v>58</v>
      </c>
    </row>
    <row r="76" spans="1:3">
      <c r="A76" s="44" t="s">
        <v>290</v>
      </c>
      <c r="B76" s="45">
        <v>31</v>
      </c>
      <c r="C76" s="46">
        <v>44</v>
      </c>
    </row>
    <row r="77" spans="1:3">
      <c r="A77" s="44" t="s">
        <v>291</v>
      </c>
      <c r="B77" s="45">
        <v>53</v>
      </c>
      <c r="C77" s="46">
        <v>76</v>
      </c>
    </row>
    <row r="78" spans="1:3">
      <c r="A78" s="44" t="s">
        <v>292</v>
      </c>
      <c r="B78" s="45">
        <v>22</v>
      </c>
      <c r="C78" s="46">
        <v>32</v>
      </c>
    </row>
    <row r="79" spans="1:3">
      <c r="A79" s="44" t="s">
        <v>293</v>
      </c>
      <c r="B79" s="45">
        <v>25</v>
      </c>
      <c r="C79" s="46">
        <v>36</v>
      </c>
    </row>
    <row r="80" spans="1:3">
      <c r="A80" s="44" t="s">
        <v>294</v>
      </c>
      <c r="B80" s="45">
        <v>48</v>
      </c>
      <c r="C80" s="46">
        <v>69</v>
      </c>
    </row>
    <row r="81" spans="1:3">
      <c r="A81" s="44" t="s">
        <v>295</v>
      </c>
      <c r="B81" s="45">
        <v>43</v>
      </c>
      <c r="C81" s="46">
        <v>62</v>
      </c>
    </row>
    <row r="82" spans="1:3">
      <c r="A82" s="44" t="s">
        <v>296</v>
      </c>
      <c r="B82" s="45">
        <v>52</v>
      </c>
      <c r="C82" s="46">
        <v>75</v>
      </c>
    </row>
    <row r="83" spans="1:3">
      <c r="A83" s="44" t="s">
        <v>297</v>
      </c>
      <c r="B83" s="45">
        <v>55</v>
      </c>
      <c r="C83" s="46">
        <v>80</v>
      </c>
    </row>
    <row r="84" spans="1:3">
      <c r="A84" s="44" t="s">
        <v>298</v>
      </c>
      <c r="B84" s="45">
        <v>43</v>
      </c>
      <c r="C84" s="46">
        <v>62</v>
      </c>
    </row>
    <row r="85" spans="1:3">
      <c r="A85" s="44" t="s">
        <v>299</v>
      </c>
      <c r="B85" s="45">
        <v>57</v>
      </c>
      <c r="C85" s="46">
        <v>74</v>
      </c>
    </row>
    <row r="86" spans="1:3">
      <c r="A86" s="44" t="s">
        <v>300</v>
      </c>
      <c r="B86" s="45">
        <v>28</v>
      </c>
      <c r="C86" s="46">
        <v>40</v>
      </c>
    </row>
    <row r="87" spans="1:3">
      <c r="A87" s="44" t="s">
        <v>301</v>
      </c>
      <c r="B87" s="45">
        <v>30</v>
      </c>
      <c r="C87" s="46">
        <v>43</v>
      </c>
    </row>
    <row r="88" spans="1:3">
      <c r="A88" s="44" t="s">
        <v>302</v>
      </c>
      <c r="B88" s="45">
        <v>36</v>
      </c>
      <c r="C88" s="46">
        <v>51</v>
      </c>
    </row>
    <row r="89" spans="1:3">
      <c r="A89" s="44" t="s">
        <v>303</v>
      </c>
      <c r="B89" s="45">
        <v>44</v>
      </c>
      <c r="C89" s="46">
        <v>63</v>
      </c>
    </row>
    <row r="90" spans="1:3">
      <c r="A90" s="44" t="s">
        <v>304</v>
      </c>
      <c r="B90" s="45">
        <v>66</v>
      </c>
      <c r="C90" s="46">
        <v>94</v>
      </c>
    </row>
    <row r="91" spans="1:3">
      <c r="A91" s="44" t="s">
        <v>305</v>
      </c>
      <c r="B91" s="45">
        <v>46</v>
      </c>
      <c r="C91" s="46">
        <v>66</v>
      </c>
    </row>
    <row r="92" spans="1:3">
      <c r="A92" s="44" t="s">
        <v>306</v>
      </c>
      <c r="B92" s="45">
        <v>64</v>
      </c>
      <c r="C92" s="46">
        <v>91</v>
      </c>
    </row>
    <row r="93" spans="1:3" ht="13.5" thickBot="1">
      <c r="A93" s="47" t="s">
        <v>307</v>
      </c>
      <c r="B93" s="48">
        <v>72</v>
      </c>
      <c r="C93" s="49">
        <v>103</v>
      </c>
    </row>
    <row r="94" spans="1:3" ht="18" thickBot="1">
      <c r="A94" s="50" t="s">
        <v>308</v>
      </c>
    </row>
    <row r="95" spans="1:3">
      <c r="A95" s="51" t="s">
        <v>309</v>
      </c>
      <c r="B95" s="52">
        <v>48</v>
      </c>
      <c r="C95" s="53">
        <v>69</v>
      </c>
    </row>
    <row r="96" spans="1:3">
      <c r="A96" s="44" t="s">
        <v>310</v>
      </c>
      <c r="B96" s="45">
        <v>27</v>
      </c>
      <c r="C96" s="46">
        <v>42</v>
      </c>
    </row>
    <row r="97" spans="1:3">
      <c r="A97" s="44" t="s">
        <v>311</v>
      </c>
      <c r="B97" s="45">
        <v>29</v>
      </c>
      <c r="C97" s="46">
        <v>41</v>
      </c>
    </row>
    <row r="98" spans="1:3">
      <c r="A98" s="44" t="s">
        <v>312</v>
      </c>
      <c r="B98" s="45">
        <v>30</v>
      </c>
      <c r="C98" s="46">
        <v>42</v>
      </c>
    </row>
    <row r="99" spans="1:3">
      <c r="A99" s="44" t="s">
        <v>313</v>
      </c>
      <c r="B99" s="45">
        <v>26</v>
      </c>
      <c r="C99" s="46">
        <v>36</v>
      </c>
    </row>
    <row r="100" spans="1:3">
      <c r="A100" s="44" t="s">
        <v>314</v>
      </c>
      <c r="B100" s="45">
        <v>38</v>
      </c>
      <c r="C100" s="46">
        <v>54</v>
      </c>
    </row>
    <row r="101" spans="1:3">
      <c r="A101" s="44" t="s">
        <v>315</v>
      </c>
      <c r="B101" s="45">
        <v>18</v>
      </c>
      <c r="C101" s="46">
        <v>25</v>
      </c>
    </row>
    <row r="102" spans="1:3" ht="13.5" thickBot="1">
      <c r="A102" s="47" t="s">
        <v>316</v>
      </c>
      <c r="B102" s="48">
        <v>33</v>
      </c>
      <c r="C102" s="49">
        <v>47</v>
      </c>
    </row>
    <row r="103" spans="1:3" ht="18" thickBot="1">
      <c r="A103" s="50" t="s">
        <v>317</v>
      </c>
    </row>
    <row r="104" spans="1:3">
      <c r="A104" s="51" t="s">
        <v>318</v>
      </c>
      <c r="B104" s="52">
        <v>45</v>
      </c>
      <c r="C104" s="53">
        <v>64</v>
      </c>
    </row>
    <row r="105" spans="1:3">
      <c r="A105" s="44" t="s">
        <v>319</v>
      </c>
      <c r="B105" s="45">
        <v>32</v>
      </c>
      <c r="C105" s="46">
        <v>46</v>
      </c>
    </row>
    <row r="106" spans="1:3">
      <c r="A106" s="44" t="s">
        <v>320</v>
      </c>
      <c r="B106" s="45">
        <v>45</v>
      </c>
      <c r="C106" s="46">
        <v>64</v>
      </c>
    </row>
    <row r="107" spans="1:3">
      <c r="A107" s="44" t="s">
        <v>321</v>
      </c>
      <c r="B107" s="45">
        <v>47</v>
      </c>
      <c r="C107" s="46">
        <v>67</v>
      </c>
    </row>
    <row r="108" spans="1:3">
      <c r="A108" s="44" t="s">
        <v>322</v>
      </c>
      <c r="B108" s="45">
        <v>39</v>
      </c>
      <c r="C108" s="46">
        <v>56</v>
      </c>
    </row>
    <row r="109" spans="1:3">
      <c r="A109" s="44" t="s">
        <v>323</v>
      </c>
      <c r="B109" s="45">
        <v>92</v>
      </c>
      <c r="C109" s="46">
        <v>131</v>
      </c>
    </row>
    <row r="110" spans="1:3">
      <c r="A110" s="44" t="s">
        <v>324</v>
      </c>
      <c r="B110" s="45">
        <v>41</v>
      </c>
      <c r="C110" s="46">
        <v>59</v>
      </c>
    </row>
    <row r="111" spans="1:3">
      <c r="A111" s="44" t="s">
        <v>325</v>
      </c>
      <c r="B111" s="45">
        <v>37</v>
      </c>
      <c r="C111" s="46">
        <v>52</v>
      </c>
    </row>
    <row r="112" spans="1:3">
      <c r="A112" s="44" t="s">
        <v>326</v>
      </c>
      <c r="B112" s="45">
        <v>55</v>
      </c>
      <c r="C112" s="46">
        <v>78</v>
      </c>
    </row>
    <row r="113" spans="1:3" ht="13.5" thickBot="1">
      <c r="A113" s="47" t="s">
        <v>327</v>
      </c>
      <c r="B113" s="48">
        <v>37</v>
      </c>
      <c r="C113" s="49">
        <v>53</v>
      </c>
    </row>
    <row r="114" spans="1:3" ht="18" thickBot="1">
      <c r="A114" s="50" t="s">
        <v>328</v>
      </c>
    </row>
    <row r="115" spans="1:3">
      <c r="A115" s="51" t="s">
        <v>329</v>
      </c>
      <c r="B115" s="52">
        <v>64</v>
      </c>
      <c r="C115" s="53">
        <v>91</v>
      </c>
    </row>
    <row r="116" spans="1:3">
      <c r="A116" s="44" t="s">
        <v>330</v>
      </c>
      <c r="B116" s="45">
        <v>71</v>
      </c>
      <c r="C116" s="46">
        <v>101</v>
      </c>
    </row>
    <row r="117" spans="1:3">
      <c r="A117" s="44" t="s">
        <v>331</v>
      </c>
      <c r="B117" s="45">
        <v>83</v>
      </c>
      <c r="C117" s="46">
        <v>118</v>
      </c>
    </row>
    <row r="118" spans="1:3">
      <c r="A118" s="44" t="s">
        <v>332</v>
      </c>
      <c r="B118" s="45">
        <v>85</v>
      </c>
      <c r="C118" s="46">
        <v>121</v>
      </c>
    </row>
    <row r="119" spans="1:3">
      <c r="A119" s="44" t="s">
        <v>333</v>
      </c>
      <c r="B119" s="45">
        <v>62</v>
      </c>
      <c r="C119" s="46">
        <v>81</v>
      </c>
    </row>
    <row r="120" spans="1:3">
      <c r="A120" s="44" t="s">
        <v>334</v>
      </c>
      <c r="B120" s="45">
        <v>56</v>
      </c>
      <c r="C120" s="46">
        <v>80</v>
      </c>
    </row>
    <row r="121" spans="1:3">
      <c r="A121" s="44" t="s">
        <v>335</v>
      </c>
      <c r="B121" s="45">
        <v>70</v>
      </c>
      <c r="C121" s="46">
        <v>100</v>
      </c>
    </row>
    <row r="122" spans="1:3">
      <c r="A122" s="44" t="s">
        <v>336</v>
      </c>
      <c r="B122" s="45">
        <v>75</v>
      </c>
      <c r="C122" s="46">
        <v>107</v>
      </c>
    </row>
    <row r="123" spans="1:3">
      <c r="A123" s="44" t="s">
        <v>337</v>
      </c>
      <c r="B123" s="45">
        <v>54</v>
      </c>
      <c r="C123" s="46">
        <v>77</v>
      </c>
    </row>
    <row r="124" spans="1:3" ht="13.5" thickBot="1">
      <c r="A124" s="47" t="s">
        <v>338</v>
      </c>
      <c r="B124" s="48">
        <v>51</v>
      </c>
      <c r="C124" s="49">
        <v>73</v>
      </c>
    </row>
    <row r="125" spans="1:3" ht="18" thickBot="1">
      <c r="A125" s="50" t="s">
        <v>339</v>
      </c>
    </row>
    <row r="126" spans="1:3">
      <c r="A126" s="51" t="s">
        <v>340</v>
      </c>
      <c r="B126" s="52">
        <v>54</v>
      </c>
      <c r="C126" s="53">
        <v>77</v>
      </c>
    </row>
    <row r="127" spans="1:3">
      <c r="A127" s="44" t="s">
        <v>341</v>
      </c>
      <c r="B127" s="45">
        <v>73</v>
      </c>
      <c r="C127" s="46">
        <v>105</v>
      </c>
    </row>
    <row r="128" spans="1:3">
      <c r="A128" s="44" t="s">
        <v>342</v>
      </c>
      <c r="B128" s="45">
        <v>49</v>
      </c>
      <c r="C128" s="46">
        <v>70</v>
      </c>
    </row>
    <row r="129" spans="1:3">
      <c r="A129" s="44" t="s">
        <v>343</v>
      </c>
      <c r="B129" s="45">
        <v>68</v>
      </c>
      <c r="C129" s="46">
        <v>97</v>
      </c>
    </row>
    <row r="130" spans="1:3">
      <c r="A130" s="44" t="s">
        <v>344</v>
      </c>
      <c r="B130" s="45">
        <v>61</v>
      </c>
      <c r="C130" s="46">
        <v>87</v>
      </c>
    </row>
    <row r="131" spans="1:3">
      <c r="A131" s="44" t="s">
        <v>345</v>
      </c>
      <c r="B131" s="45">
        <v>14</v>
      </c>
      <c r="C131" s="46">
        <v>21</v>
      </c>
    </row>
    <row r="132" spans="1:3" ht="13.5" thickBot="1">
      <c r="A132" s="47" t="s">
        <v>346</v>
      </c>
      <c r="B132" s="48">
        <v>55</v>
      </c>
      <c r="C132" s="49">
        <v>79</v>
      </c>
    </row>
    <row r="133" spans="1:3" ht="18" thickBot="1">
      <c r="A133" s="50" t="s">
        <v>347</v>
      </c>
    </row>
    <row r="134" spans="1:3">
      <c r="A134" s="51" t="s">
        <v>348</v>
      </c>
      <c r="B134" s="52">
        <v>64</v>
      </c>
      <c r="C134" s="53">
        <v>92</v>
      </c>
    </row>
    <row r="135" spans="1:3">
      <c r="A135" s="44" t="s">
        <v>349</v>
      </c>
      <c r="B135" s="45">
        <v>66</v>
      </c>
      <c r="C135" s="46">
        <v>94</v>
      </c>
    </row>
    <row r="136" spans="1:3">
      <c r="A136" s="44" t="s">
        <v>350</v>
      </c>
      <c r="B136" s="45">
        <v>44</v>
      </c>
      <c r="C136" s="46">
        <v>63</v>
      </c>
    </row>
    <row r="137" spans="1:3" ht="13.5" thickBot="1">
      <c r="A137" s="47" t="s">
        <v>351</v>
      </c>
      <c r="B137" s="48">
        <v>38</v>
      </c>
      <c r="C137" s="49">
        <v>54</v>
      </c>
    </row>
    <row r="138" spans="1:3" ht="18" thickBot="1">
      <c r="A138" s="50" t="s">
        <v>352</v>
      </c>
    </row>
    <row r="139" spans="1:3">
      <c r="A139" s="51" t="s">
        <v>353</v>
      </c>
      <c r="B139" s="52">
        <v>97</v>
      </c>
      <c r="C139" s="53">
        <v>138</v>
      </c>
    </row>
    <row r="140" spans="1:3">
      <c r="A140" s="44" t="s">
        <v>354</v>
      </c>
      <c r="B140" s="45">
        <v>102</v>
      </c>
      <c r="C140" s="46">
        <v>146</v>
      </c>
    </row>
    <row r="141" spans="1:3">
      <c r="A141" s="44" t="s">
        <v>355</v>
      </c>
      <c r="B141" s="45">
        <v>23</v>
      </c>
      <c r="C141" s="46">
        <v>32</v>
      </c>
    </row>
    <row r="142" spans="1:3">
      <c r="A142" s="44" t="s">
        <v>356</v>
      </c>
      <c r="B142" s="45">
        <v>73</v>
      </c>
      <c r="C142" s="46">
        <v>104</v>
      </c>
    </row>
    <row r="143" spans="1:3">
      <c r="A143" s="44" t="s">
        <v>357</v>
      </c>
      <c r="B143" s="45">
        <v>105</v>
      </c>
      <c r="C143" s="46">
        <v>150</v>
      </c>
    </row>
    <row r="144" spans="1:3">
      <c r="A144" s="44" t="s">
        <v>358</v>
      </c>
      <c r="B144" s="45">
        <v>46</v>
      </c>
      <c r="C144" s="46">
        <v>65</v>
      </c>
    </row>
    <row r="145" spans="1:3">
      <c r="A145" s="54" t="s">
        <v>359</v>
      </c>
      <c r="B145" s="270">
        <v>65</v>
      </c>
      <c r="C145" s="272">
        <v>92</v>
      </c>
    </row>
    <row r="146" spans="1:3" ht="13.5" thickBot="1">
      <c r="A146" s="55" t="s">
        <v>360</v>
      </c>
      <c r="B146" s="277"/>
      <c r="C146" s="278"/>
    </row>
    <row r="147" spans="1:3" ht="18" thickBot="1">
      <c r="A147" s="50" t="s">
        <v>361</v>
      </c>
    </row>
    <row r="148" spans="1:3">
      <c r="A148" s="51" t="s">
        <v>362</v>
      </c>
      <c r="B148" s="52">
        <v>75</v>
      </c>
      <c r="C148" s="53">
        <v>107</v>
      </c>
    </row>
    <row r="149" spans="1:3">
      <c r="A149" s="44" t="s">
        <v>363</v>
      </c>
      <c r="B149" s="45">
        <v>55</v>
      </c>
      <c r="C149" s="46">
        <v>78</v>
      </c>
    </row>
    <row r="150" spans="1:3">
      <c r="A150" s="44" t="s">
        <v>364</v>
      </c>
      <c r="B150" s="45">
        <v>39</v>
      </c>
      <c r="C150" s="46">
        <v>56</v>
      </c>
    </row>
    <row r="151" spans="1:3" ht="13.5" thickBot="1">
      <c r="A151" s="47" t="s">
        <v>365</v>
      </c>
      <c r="B151" s="48">
        <v>48</v>
      </c>
      <c r="C151" s="49">
        <v>68</v>
      </c>
    </row>
    <row r="152" spans="1:3" ht="17.25">
      <c r="A152" s="50" t="s">
        <v>366</v>
      </c>
    </row>
    <row r="153" spans="1:3" ht="18" thickBot="1">
      <c r="A153" s="50" t="s">
        <v>367</v>
      </c>
    </row>
    <row r="154" spans="1:3">
      <c r="A154" s="56" t="s">
        <v>368</v>
      </c>
      <c r="B154" s="279">
        <v>16</v>
      </c>
      <c r="C154" s="280">
        <v>23</v>
      </c>
    </row>
    <row r="155" spans="1:3">
      <c r="A155" s="57" t="s">
        <v>369</v>
      </c>
      <c r="B155" s="271"/>
      <c r="C155" s="273"/>
    </row>
    <row r="156" spans="1:3" ht="21.75">
      <c r="A156" s="44" t="s">
        <v>370</v>
      </c>
      <c r="B156" s="45">
        <v>91</v>
      </c>
      <c r="C156" s="46">
        <v>130</v>
      </c>
    </row>
    <row r="157" spans="1:3">
      <c r="A157" s="44" t="s">
        <v>371</v>
      </c>
      <c r="B157" s="45">
        <v>70</v>
      </c>
      <c r="C157" s="46">
        <v>100</v>
      </c>
    </row>
    <row r="158" spans="1:3">
      <c r="A158" s="44" t="s">
        <v>372</v>
      </c>
      <c r="B158" s="45">
        <v>38</v>
      </c>
      <c r="C158" s="46">
        <v>54</v>
      </c>
    </row>
    <row r="159" spans="1:3">
      <c r="A159" s="44" t="s">
        <v>373</v>
      </c>
      <c r="B159" s="45">
        <v>5</v>
      </c>
      <c r="C159" s="46">
        <v>7</v>
      </c>
    </row>
    <row r="160" spans="1:3">
      <c r="A160" s="44" t="s">
        <v>374</v>
      </c>
      <c r="B160" s="45">
        <v>38</v>
      </c>
      <c r="C160" s="46">
        <v>54</v>
      </c>
    </row>
    <row r="161" spans="1:3">
      <c r="A161" s="44" t="s">
        <v>375</v>
      </c>
      <c r="B161" s="45">
        <v>30</v>
      </c>
      <c r="C161" s="46">
        <v>43</v>
      </c>
    </row>
    <row r="162" spans="1:3">
      <c r="A162" s="44" t="s">
        <v>376</v>
      </c>
      <c r="B162" s="45">
        <v>57</v>
      </c>
      <c r="C162" s="46">
        <v>82</v>
      </c>
    </row>
    <row r="163" spans="1:3">
      <c r="A163" s="44" t="s">
        <v>377</v>
      </c>
      <c r="B163" s="45">
        <v>42</v>
      </c>
      <c r="C163" s="46">
        <v>61</v>
      </c>
    </row>
    <row r="164" spans="1:3">
      <c r="A164" s="54" t="s">
        <v>378</v>
      </c>
      <c r="B164" s="270">
        <v>70</v>
      </c>
      <c r="C164" s="272">
        <v>100</v>
      </c>
    </row>
    <row r="165" spans="1:3">
      <c r="A165" s="57" t="s">
        <v>379</v>
      </c>
      <c r="B165" s="271"/>
      <c r="C165" s="273"/>
    </row>
    <row r="166" spans="1:3">
      <c r="A166" s="44" t="s">
        <v>380</v>
      </c>
      <c r="B166" s="45">
        <v>43</v>
      </c>
      <c r="C166" s="46">
        <v>61</v>
      </c>
    </row>
    <row r="167" spans="1:3">
      <c r="A167" s="44" t="s">
        <v>381</v>
      </c>
      <c r="B167" s="45">
        <v>46</v>
      </c>
      <c r="C167" s="46">
        <v>66</v>
      </c>
    </row>
    <row r="168" spans="1:3">
      <c r="A168" s="54" t="s">
        <v>382</v>
      </c>
      <c r="B168" s="270">
        <v>68</v>
      </c>
      <c r="C168" s="272">
        <v>97</v>
      </c>
    </row>
    <row r="169" spans="1:3">
      <c r="A169" s="57" t="s">
        <v>383</v>
      </c>
      <c r="B169" s="271"/>
      <c r="C169" s="273"/>
    </row>
    <row r="170" spans="1:3">
      <c r="A170" s="54" t="s">
        <v>384</v>
      </c>
      <c r="B170" s="270">
        <v>54</v>
      </c>
      <c r="C170" s="272">
        <v>77</v>
      </c>
    </row>
    <row r="171" spans="1:3">
      <c r="A171" s="57" t="s">
        <v>383</v>
      </c>
      <c r="B171" s="271"/>
      <c r="C171" s="273"/>
    </row>
    <row r="172" spans="1:3">
      <c r="A172" s="54" t="s">
        <v>385</v>
      </c>
      <c r="B172" s="270">
        <v>58</v>
      </c>
      <c r="C172" s="272">
        <v>83</v>
      </c>
    </row>
    <row r="173" spans="1:3">
      <c r="A173" s="57" t="s">
        <v>386</v>
      </c>
      <c r="B173" s="271"/>
      <c r="C173" s="273"/>
    </row>
    <row r="174" spans="1:3" ht="13.5" thickBot="1">
      <c r="A174" s="274"/>
      <c r="B174" s="275"/>
      <c r="C174" s="276"/>
    </row>
    <row r="175" spans="1:3" ht="18" thickBot="1">
      <c r="A175" s="50" t="s">
        <v>387</v>
      </c>
    </row>
    <row r="176" spans="1:3">
      <c r="A176" s="51" t="s">
        <v>388</v>
      </c>
      <c r="B176" s="52">
        <v>38</v>
      </c>
      <c r="C176" s="53">
        <v>54</v>
      </c>
    </row>
    <row r="177" spans="1:3" ht="13.5" thickBot="1">
      <c r="A177" s="47" t="s">
        <v>389</v>
      </c>
      <c r="B177" s="48">
        <v>28</v>
      </c>
      <c r="C177" s="49">
        <v>40</v>
      </c>
    </row>
  </sheetData>
  <mergeCells count="13">
    <mergeCell ref="B145:B146"/>
    <mergeCell ref="C145:C146"/>
    <mergeCell ref="B154:B155"/>
    <mergeCell ref="C154:C155"/>
    <mergeCell ref="B164:B165"/>
    <mergeCell ref="C164:C165"/>
    <mergeCell ref="B168:B169"/>
    <mergeCell ref="C168:C169"/>
    <mergeCell ref="A174:C174"/>
    <mergeCell ref="B170:B171"/>
    <mergeCell ref="C170:C171"/>
    <mergeCell ref="B172:B173"/>
    <mergeCell ref="C172:C173"/>
  </mergeCells>
  <phoneticPr fontId="2" type="noConversion"/>
  <hyperlinks>
    <hyperlink ref="E19" r:id="rId1"/>
  </hyperlinks>
  <pageMargins left="0.75" right="0.75" top="1" bottom="1" header="0.5" footer="0.5"/>
  <pageSetup paperSize="9" orientation="portrait" horizontalDpi="300" verticalDpi="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Thomas madprogram</vt:lpstr>
      <vt:lpstr>Om energiomsætning i kroppen</vt:lpstr>
      <vt:lpstr>Stofskiftet</vt:lpstr>
      <vt:lpstr>Fedtforbrænding m.m.</vt:lpstr>
      <vt:lpstr>Glykæmisk Index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2009-05-16T10:06:39Z</cp:lastPrinted>
  <dcterms:created xsi:type="dcterms:W3CDTF">2005-12-01T02:07:38Z</dcterms:created>
  <dcterms:modified xsi:type="dcterms:W3CDTF">2010-12-28T18:54:36Z</dcterms:modified>
</cp:coreProperties>
</file>